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Ex2.xml" ContentType="application/vnd.ms-office.chartex+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nrdc1-my.sharepoint.com/personal/jthwaites_nrdc_org/Documents/Documents/UNFCCC/NCQG/Model versions/"/>
    </mc:Choice>
  </mc:AlternateContent>
  <xr:revisionPtr revIDLastSave="343" documentId="8_{1278E266-351E-4ECF-8B8F-C49FCF4F3043}" xr6:coauthVersionLast="47" xr6:coauthVersionMax="47" xr10:uidLastSave="{A166EB7A-0FB9-4B3E-8C02-144092A39515}"/>
  <workbookProtection workbookAlgorithmName="SHA-512" workbookHashValue="DL0GQt7VHKEteqgs9ptbD4EfLksKT47OHUM/JXGQEEwCCAnCKx7BkacjmybnhMmOoqgYRKOIj9P/85pkiAKSYA==" workbookSaltValue="vzyCEVwrSSPeC7HHDEcEMg==" workbookSpinCount="100000" lockStructure="1"/>
  <bookViews>
    <workbookView xWindow="-120" yWindow="-120" windowWidth="29040" windowHeight="15840" xr2:uid="{BDD3352B-73A0-4A20-9A6B-C2F344C9E65D}"/>
  </bookViews>
  <sheets>
    <sheet name="NCQG Climate Finance Model" sheetId="4" r:id="rId1"/>
    <sheet name="Illustrative scenarios" sheetId="3" r:id="rId2"/>
    <sheet name="Notes" sheetId="5" r:id="rId3"/>
  </sheets>
  <definedNames>
    <definedName name="_xlchart.v1.0" hidden="1">'NCQG Climate Finance Model'!$A$3:$A$6,'NCQG Climate Finance Model'!$A$8:$A$9</definedName>
    <definedName name="_xlchart.v1.1" hidden="1">'NCQG Climate Finance Model'!$D$3:$D$6,'NCQG Climate Finance Model'!$D$8:$D$9</definedName>
    <definedName name="_xlchart.v1.2" hidden="1">'NCQG Climate Finance Model'!$A$3:$A$6,'NCQG Climate Finance Model'!$A$8:$A$9</definedName>
    <definedName name="_xlchart.v1.3" hidden="1">'NCQG Climate Finance Model'!$E$3:$E$6,'NCQG Climate Finance Model'!$E$8:$E$9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4" l="1"/>
  <c r="C3" i="4" l="1"/>
  <c r="D4" i="4"/>
  <c r="B4" i="4"/>
  <c r="K17" i="3"/>
  <c r="K16" i="3"/>
  <c r="K15" i="3"/>
  <c r="J17" i="3"/>
  <c r="J16" i="3"/>
  <c r="J15" i="3"/>
  <c r="I17" i="3"/>
  <c r="I16" i="3"/>
  <c r="I15" i="3"/>
  <c r="H17" i="3"/>
  <c r="H16" i="3"/>
  <c r="H15" i="3"/>
  <c r="G17" i="3"/>
  <c r="G16" i="3"/>
  <c r="G15" i="3"/>
  <c r="F17" i="3"/>
  <c r="F16" i="3"/>
  <c r="F15" i="3"/>
  <c r="E17" i="3"/>
  <c r="E16" i="3"/>
  <c r="E15" i="3"/>
  <c r="D17" i="3"/>
  <c r="D16" i="3"/>
  <c r="D15" i="3"/>
  <c r="C17" i="3"/>
  <c r="C16" i="3"/>
  <c r="C15" i="3"/>
  <c r="E9" i="3" l="1"/>
  <c r="I22" i="3"/>
  <c r="I21" i="3" s="1"/>
  <c r="H22" i="3"/>
  <c r="H21" i="3" s="1"/>
  <c r="E21" i="3"/>
  <c r="D21" i="3"/>
  <c r="E22" i="3"/>
  <c r="D22" i="3"/>
  <c r="C21" i="3"/>
  <c r="B21" i="3"/>
  <c r="D5" i="4" l="1"/>
  <c r="C5" i="3"/>
  <c r="K5" i="3"/>
  <c r="J5" i="3"/>
  <c r="I5" i="3"/>
  <c r="H5" i="3"/>
  <c r="G5" i="3"/>
  <c r="F5" i="3"/>
  <c r="D5" i="3"/>
  <c r="E5" i="3"/>
  <c r="E43" i="3"/>
  <c r="E36" i="4"/>
  <c r="G4" i="3"/>
  <c r="E62" i="3"/>
  <c r="E63" i="3" s="1"/>
  <c r="E64" i="3" s="1"/>
  <c r="E65" i="3" s="1"/>
  <c r="F62" i="3"/>
  <c r="F63" i="3" s="1"/>
  <c r="F64" i="3" s="1"/>
  <c r="F65" i="3" s="1"/>
  <c r="G62" i="3"/>
  <c r="G63" i="3" s="1"/>
  <c r="G64" i="3" s="1"/>
  <c r="G65" i="3" s="1"/>
  <c r="H62" i="3"/>
  <c r="H63" i="3" s="1"/>
  <c r="H64" i="3" s="1"/>
  <c r="H65" i="3" s="1"/>
  <c r="D62" i="3"/>
  <c r="D63" i="3" s="1"/>
  <c r="D64" i="3" s="1"/>
  <c r="D65" i="3" s="1"/>
  <c r="E54" i="3"/>
  <c r="E55" i="3" s="1"/>
  <c r="E56" i="3" s="1"/>
  <c r="E57" i="3" s="1"/>
  <c r="E58" i="3" s="1"/>
  <c r="E59" i="3" s="1"/>
  <c r="E60" i="3" s="1"/>
  <c r="F54" i="3"/>
  <c r="F55" i="3" s="1"/>
  <c r="F56" i="3" s="1"/>
  <c r="F57" i="3" s="1"/>
  <c r="F58" i="3" s="1"/>
  <c r="F59" i="3" s="1"/>
  <c r="F60" i="3" s="1"/>
  <c r="G54" i="3"/>
  <c r="G55" i="3" s="1"/>
  <c r="G56" i="3" s="1"/>
  <c r="G57" i="3" s="1"/>
  <c r="G58" i="3" s="1"/>
  <c r="G59" i="3" s="1"/>
  <c r="G60" i="3" s="1"/>
  <c r="H54" i="3"/>
  <c r="H55" i="3" s="1"/>
  <c r="H56" i="3" s="1"/>
  <c r="H57" i="3" s="1"/>
  <c r="H58" i="3" s="1"/>
  <c r="H59" i="3" s="1"/>
  <c r="H60" i="3" s="1"/>
  <c r="D54" i="3"/>
  <c r="D55" i="3" s="1"/>
  <c r="D56" i="3" s="1"/>
  <c r="D57" i="3" s="1"/>
  <c r="D58" i="3" s="1"/>
  <c r="D59" i="3" s="1"/>
  <c r="D60" i="3" s="1"/>
  <c r="H43" i="3"/>
  <c r="G43" i="3"/>
  <c r="F43" i="3"/>
  <c r="D9" i="4" l="1"/>
  <c r="E5" i="4"/>
  <c r="B10" i="4"/>
  <c r="C9" i="4"/>
  <c r="E6" i="4"/>
  <c r="D6" i="4"/>
  <c r="B41" i="4"/>
  <c r="B3" i="4"/>
  <c r="B40" i="4" s="1"/>
  <c r="C8" i="4" l="1"/>
  <c r="C10" i="4" s="1"/>
  <c r="C16" i="4" s="1"/>
  <c r="E9" i="4"/>
  <c r="B7" i="4"/>
  <c r="E4" i="4"/>
  <c r="B19" i="4" l="1"/>
  <c r="B21" i="4"/>
  <c r="D3" i="4"/>
  <c r="E3" i="4" s="1"/>
  <c r="C7" i="4"/>
  <c r="B20" i="4"/>
  <c r="B11" i="4"/>
  <c r="C21" i="4" l="1"/>
  <c r="C15" i="4"/>
  <c r="D7" i="4"/>
  <c r="D15" i="4" s="1"/>
  <c r="D8" i="4"/>
  <c r="D10" i="4" s="1"/>
  <c r="D16" i="4" s="1"/>
  <c r="B24" i="4"/>
  <c r="D53" i="4"/>
  <c r="B23" i="4"/>
  <c r="E7" i="4"/>
  <c r="E15" i="4" s="1"/>
  <c r="E8" i="4"/>
  <c r="E10" i="4" s="1"/>
  <c r="E16" i="4" s="1"/>
  <c r="C11" i="4"/>
  <c r="C20" i="4"/>
  <c r="C19" i="4"/>
  <c r="C61" i="4" l="1"/>
  <c r="C55" i="4" s="1"/>
  <c r="C56" i="4" s="1"/>
  <c r="C57" i="4" s="1"/>
  <c r="C58" i="4" s="1"/>
  <c r="C59" i="4" s="1"/>
  <c r="C60" i="4" s="1"/>
  <c r="C17" i="4"/>
  <c r="E22" i="4"/>
  <c r="E21" i="4" s="1"/>
  <c r="E11" i="4"/>
  <c r="E17" i="4" s="1"/>
  <c r="D22" i="4"/>
  <c r="D21" i="4" s="1"/>
  <c r="D11" i="4"/>
  <c r="D17" i="4" s="1"/>
  <c r="D19" i="4"/>
  <c r="D20" i="4"/>
  <c r="E20" i="4"/>
  <c r="C24" i="4"/>
  <c r="C23" i="4"/>
  <c r="E19" i="4"/>
  <c r="C62" i="4" l="1"/>
  <c r="C63" i="4" s="1"/>
  <c r="C64" i="4" s="1"/>
  <c r="C65" i="4" s="1"/>
  <c r="C66" i="4" s="1"/>
  <c r="D24" i="4"/>
  <c r="D61" i="4"/>
  <c r="D54" i="4" s="1"/>
  <c r="D55" i="4" s="1"/>
  <c r="D56" i="4" s="1"/>
  <c r="D57" i="4" s="1"/>
  <c r="D58" i="4" s="1"/>
  <c r="D59" i="4" s="1"/>
  <c r="D60" i="4" s="1"/>
  <c r="D23" i="4"/>
  <c r="D66" i="4"/>
  <c r="E23" i="4"/>
  <c r="E24" i="4"/>
  <c r="D62" i="4" l="1"/>
  <c r="D63" i="4" s="1"/>
  <c r="D64" i="4" s="1"/>
  <c r="D65" i="4" s="1"/>
  <c r="B3" i="3"/>
  <c r="C3" i="3" s="1"/>
  <c r="G3" i="3" s="1"/>
  <c r="B4" i="3"/>
  <c r="D4" i="3"/>
  <c r="H4" i="3" s="1"/>
  <c r="F4" i="3"/>
  <c r="J4" i="3" s="1"/>
  <c r="E4" i="3"/>
  <c r="I4" i="3" s="1"/>
  <c r="K4" i="3"/>
  <c r="F9" i="3"/>
  <c r="H9" i="3"/>
  <c r="C6" i="3"/>
  <c r="D6" i="3"/>
  <c r="F6" i="3"/>
  <c r="E6" i="3"/>
  <c r="H6" i="3"/>
  <c r="J6" i="3"/>
  <c r="I6" i="3"/>
  <c r="C9" i="3"/>
  <c r="D9" i="3"/>
  <c r="G9" i="3"/>
  <c r="J9" i="3"/>
  <c r="I9" i="3"/>
  <c r="K9" i="3"/>
  <c r="B10" i="3"/>
  <c r="B41" i="3"/>
  <c r="B7" i="3" l="1"/>
  <c r="B20" i="3" s="1"/>
  <c r="B40" i="3"/>
  <c r="D3" i="3"/>
  <c r="F3" i="3"/>
  <c r="E3" i="3"/>
  <c r="C7" i="3"/>
  <c r="C8" i="3"/>
  <c r="C10" i="3" s="1"/>
  <c r="C19" i="3" l="1"/>
  <c r="B11" i="3"/>
  <c r="B19" i="3"/>
  <c r="H3" i="3"/>
  <c r="D7" i="3"/>
  <c r="D8" i="3"/>
  <c r="D10" i="3" s="1"/>
  <c r="C20" i="3"/>
  <c r="C11" i="3"/>
  <c r="K3" i="3"/>
  <c r="G7" i="3"/>
  <c r="G8" i="3"/>
  <c r="G10" i="3" s="1"/>
  <c r="I3" i="3"/>
  <c r="E7" i="3"/>
  <c r="E8" i="3"/>
  <c r="E10" i="3" s="1"/>
  <c r="F8" i="3"/>
  <c r="F10" i="3" s="1"/>
  <c r="J3" i="3"/>
  <c r="F7" i="3"/>
  <c r="G22" i="3" l="1"/>
  <c r="G21" i="3" s="1"/>
  <c r="F25" i="3"/>
  <c r="F22" i="3"/>
  <c r="F21" i="3" s="1"/>
  <c r="B24" i="3"/>
  <c r="B23" i="3"/>
  <c r="G19" i="3"/>
  <c r="F11" i="3"/>
  <c r="D19" i="3"/>
  <c r="I7" i="3"/>
  <c r="I8" i="3"/>
  <c r="I10" i="3" s="1"/>
  <c r="H7" i="3"/>
  <c r="H8" i="3"/>
  <c r="H10" i="3" s="1"/>
  <c r="D20" i="3"/>
  <c r="D11" i="3"/>
  <c r="C23" i="3"/>
  <c r="E20" i="3"/>
  <c r="E11" i="3"/>
  <c r="G20" i="3"/>
  <c r="G11" i="3"/>
  <c r="C24" i="3"/>
  <c r="F20" i="3"/>
  <c r="J7" i="3"/>
  <c r="J22" i="3" s="1"/>
  <c r="J21" i="3" s="1"/>
  <c r="J8" i="3"/>
  <c r="J10" i="3" s="1"/>
  <c r="F19" i="3"/>
  <c r="E19" i="3"/>
  <c r="K7" i="3"/>
  <c r="K22" i="3" s="1"/>
  <c r="K21" i="3" s="1"/>
  <c r="K8" i="3"/>
  <c r="K10" i="3" s="1"/>
  <c r="F23" i="3" l="1"/>
  <c r="K19" i="3"/>
  <c r="I19" i="3"/>
  <c r="J19" i="3"/>
  <c r="H19" i="3"/>
  <c r="G23" i="3"/>
  <c r="E24" i="3"/>
  <c r="F24" i="3"/>
  <c r="D24" i="3"/>
  <c r="J20" i="3"/>
  <c r="J11" i="3"/>
  <c r="G24" i="3"/>
  <c r="H11" i="3"/>
  <c r="H20" i="3"/>
  <c r="K20" i="3"/>
  <c r="K11" i="3"/>
  <c r="E23" i="3"/>
  <c r="D23" i="3"/>
  <c r="I20" i="3"/>
  <c r="I11" i="3"/>
  <c r="H24" i="3" l="1"/>
  <c r="J23" i="3"/>
  <c r="J24" i="3"/>
  <c r="H23" i="3"/>
  <c r="I24" i="3"/>
  <c r="I23" i="3"/>
  <c r="K23" i="3"/>
  <c r="K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Thwaites, Joe</author>
  </authors>
  <commentList>
    <comment ref="A3" authorId="0" shapeId="0" xr:uid="{BDCE33B2-8806-4F6A-8287-78E7214E1851}">
      <text>
        <r>
          <rPr>
            <sz val="9"/>
            <color indexed="81"/>
            <rFont val="Tahoma"/>
            <family val="2"/>
          </rPr>
          <t>Finance provided by government institutions, including bilateral aid agencies and development banks.</t>
        </r>
      </text>
    </comment>
    <comment ref="A4" authorId="0" shapeId="0" xr:uid="{FD571B66-1446-4BFC-B83E-0E84F9C3A3A0}">
      <text>
        <r>
          <rPr>
            <sz val="9"/>
            <color indexed="81"/>
            <rFont val="Tahoma"/>
            <family val="2"/>
          </rPr>
          <t>International funds with a specific focus on providing concessional financing for climate, which pool resources from and are collectively governed by multiple countries.</t>
        </r>
      </text>
    </comment>
    <comment ref="A5" authorId="0" shapeId="0" xr:uid="{F6679987-45FB-41E6-B609-6FA881261600}">
      <text>
        <r>
          <rPr>
            <sz val="9"/>
            <color indexed="81"/>
            <rFont val="Tahoma"/>
            <family val="2"/>
          </rPr>
          <t>International institutions that provide financing for development, which pool resources from and are collectively governed by multiple countries. MDBs use their government capital and strong credit ratings to raise additional finance from global capital markets.</t>
        </r>
      </text>
    </comment>
    <comment ref="A6" authorId="0" shapeId="0" xr:uid="{1C54C28A-DDFA-47BB-AC17-D09118DED2F8}">
      <text>
        <r>
          <rPr>
            <sz val="9"/>
            <color indexed="81"/>
            <rFont val="Tahoma"/>
            <family val="2"/>
          </rPr>
          <t xml:space="preserve">Innovative mechanisms for raising climate finance that would be administered internationally. Potential sources include International Monetary Fund issuances and rechanneling of Special Drawing Rights, the share of proceeds going to the Adaptation Fund from the Paris Agreement’s Article 6 Crediting Mechanism, and levies on emissions from international shipping and aviation. </t>
        </r>
      </text>
    </comment>
    <comment ref="A7" authorId="0" shapeId="0" xr:uid="{32C47821-097D-4725-BE05-EBF360EB206C}">
      <text>
        <r>
          <rPr>
            <sz val="9"/>
            <color indexed="81"/>
            <rFont val="Tahoma"/>
            <family val="2"/>
          </rPr>
          <t>Sum of bilateral, MCF, MDB and international innovative finance.</t>
        </r>
      </text>
    </comment>
    <comment ref="A8" authorId="0" shapeId="0" xr:uid="{CA35DD82-23C4-4BBD-8628-54E662AD01B9}">
      <text>
        <r>
          <rPr>
            <sz val="9"/>
            <color indexed="81"/>
            <rFont val="Tahoma"/>
            <family val="2"/>
          </rPr>
          <t>Private investments that have occurred as a result of public finance provided by a bilateral entity. This does not include private finance that flows without a direct tie to public finance.</t>
        </r>
      </text>
    </comment>
    <comment ref="A9" authorId="0" shapeId="0" xr:uid="{6825CDC2-2CE3-4216-BB7D-28EF64729D0F}">
      <text>
        <r>
          <rPr>
            <sz val="9"/>
            <color indexed="81"/>
            <rFont val="Tahoma"/>
            <family val="2"/>
          </rPr>
          <t>Private investments that have occurred as a result of public finance provided by a MDB. This does not include private finance that flows without a direct tie to public finance.</t>
        </r>
      </text>
    </comment>
    <comment ref="A10" authorId="0" shapeId="0" xr:uid="{79FE873F-67ED-4124-931C-7C6225E5EB8D}">
      <text>
        <r>
          <rPr>
            <sz val="9"/>
            <color indexed="81"/>
            <rFont val="Tahoma"/>
            <family val="2"/>
          </rPr>
          <t>Sum of private finance mobilized by bilaterals and MDBs.</t>
        </r>
      </text>
    </comment>
    <comment ref="A11" authorId="0" shapeId="0" xr:uid="{81B954BE-E023-47B7-A016-C8682D844D06}">
      <text>
        <r>
          <rPr>
            <sz val="9"/>
            <color indexed="81"/>
            <rFont val="Tahoma"/>
            <family val="2"/>
          </rPr>
          <t>Sum of total public finance provided and private finance mobilized.</t>
        </r>
      </text>
    </comment>
    <comment ref="A15" authorId="0" shapeId="0" xr:uid="{7A42DB57-2786-4C41-93B6-29EBD32459B2}">
      <text>
        <r>
          <rPr>
            <sz val="9"/>
            <color indexed="81"/>
            <rFont val="Tahoma"/>
            <family val="2"/>
          </rPr>
          <t>Compound annual growth rate of public finance from 2022 levels.</t>
        </r>
      </text>
    </comment>
    <comment ref="A16" authorId="0" shapeId="0" xr:uid="{6019A2C1-E1B9-4ABF-B467-6FCC9FADFA30}">
      <text>
        <r>
          <rPr>
            <sz val="9"/>
            <color indexed="81"/>
            <rFont val="Tahoma"/>
            <family val="2"/>
          </rPr>
          <t>Compound annual growth rate of private finance mobilized from 2022 levels.</t>
        </r>
      </text>
    </comment>
    <comment ref="A17" authorId="0" shapeId="0" xr:uid="{1876665D-4C5A-4375-AFA2-5665C31FC4B9}">
      <text>
        <r>
          <rPr>
            <sz val="9"/>
            <color indexed="81"/>
            <rFont val="Tahoma"/>
            <family val="2"/>
          </rPr>
          <t>Compound annual growth rate of toal finance provided and mobilized from 2022 levels.</t>
        </r>
      </text>
    </comment>
    <comment ref="A19" authorId="0" shapeId="0" xr:uid="{D3A5C33D-C4C2-4CC1-B356-C8AD0713FB8A}">
      <text>
        <r>
          <rPr>
            <sz val="9"/>
            <color indexed="81"/>
            <rFont val="Tahoma"/>
            <family val="2"/>
          </rPr>
          <t>Percentage of total public finance provided going through bilateral entities.</t>
        </r>
      </text>
    </comment>
    <comment ref="A20" authorId="0" shapeId="0" xr:uid="{5F4F249F-F66B-464F-9952-96515D9C5783}">
      <text>
        <r>
          <rPr>
            <sz val="9"/>
            <color indexed="81"/>
            <rFont val="Tahoma"/>
            <family val="2"/>
          </rPr>
          <t>Percentage of total public finance provided going through multilateral entities.</t>
        </r>
      </text>
    </comment>
    <comment ref="A21" authorId="0" shapeId="0" xr:uid="{8F107290-4D86-46EB-BDED-184245110F17}">
      <text>
        <r>
          <rPr>
            <sz val="9"/>
            <color indexed="81"/>
            <rFont val="Tahoma"/>
            <family val="2"/>
          </rPr>
          <t>Share of public finance (including MDBs, excluding international innovative sources) attributable to developed country contributors.</t>
        </r>
      </text>
    </comment>
    <comment ref="A22" authorId="0" shapeId="0" xr:uid="{DA4AE484-9E33-447B-8E36-99225359AC62}">
      <text>
        <r>
          <rPr>
            <sz val="9"/>
            <color indexed="81"/>
            <rFont val="Tahoma"/>
            <family val="2"/>
          </rPr>
          <t>Share of public finance (including MDBs, excluding international innovative sources) attributable to other contributors.</t>
        </r>
      </text>
    </comment>
    <comment ref="A23" authorId="0" shapeId="0" xr:uid="{9EE06AC6-3904-4DEC-AE40-C94F95A1A668}">
      <text>
        <r>
          <rPr>
            <sz val="9"/>
            <color indexed="81"/>
            <rFont val="Tahoma"/>
            <family val="2"/>
          </rPr>
          <t>Percentage of total finance that is provided from public sources.</t>
        </r>
      </text>
    </comment>
    <comment ref="A24" authorId="0" shapeId="0" xr:uid="{CAA33C09-CC6A-4447-BF27-D22E44FDA2EC}">
      <text>
        <r>
          <rPr>
            <sz val="9"/>
            <color indexed="81"/>
            <rFont val="Tahoma"/>
            <family val="2"/>
          </rPr>
          <t>Percentage of total finance that is mobilized from private sources.</t>
        </r>
      </text>
    </comment>
    <comment ref="A28" authorId="0" shapeId="0" xr:uid="{5D58A385-12CB-479C-9041-38878EFF89B6}">
      <text>
        <r>
          <rPr>
            <sz val="9"/>
            <color indexed="81"/>
            <rFont val="Tahoma"/>
            <family val="2"/>
          </rPr>
          <t>Percentage annual growth rate from BAU level ($50 billion per year) of developed countries' bilateral finance for 2025-2030 and 2030-2035.</t>
        </r>
      </text>
    </comment>
    <comment ref="A29" authorId="0" shapeId="0" xr:uid="{0290D0A4-CC94-4FB7-9763-4ABFEFD1BE31}">
      <text>
        <r>
          <rPr>
            <sz val="9"/>
            <color indexed="81"/>
            <rFont val="Tahoma"/>
            <family val="2"/>
          </rPr>
          <t>Percentage annual growth rate from BAU level ($5 billion per year) of developed countries' finance through MCFs for 2025-2030 and 2030-2035.</t>
        </r>
      </text>
    </comment>
    <comment ref="A31" authorId="0" shapeId="0" xr:uid="{07E339AB-3A58-497E-9D27-D16EA9AC6BB8}">
      <text>
        <r>
          <rPr>
            <sz val="9"/>
            <color indexed="81"/>
            <rFont val="Tahoma"/>
            <family val="2"/>
          </rPr>
          <t>Fixed amount of bilateral finance from other country contributors in 2030, and percentage annual frowth rate from 2030-2035.</t>
        </r>
      </text>
    </comment>
    <comment ref="A32" authorId="0" shapeId="0" xr:uid="{F39E559C-3C07-406A-8A7C-09F897BACFBD}">
      <text>
        <r>
          <rPr>
            <sz val="9"/>
            <color indexed="81"/>
            <rFont val="Tahoma"/>
            <family val="2"/>
          </rPr>
          <t>Fixed amount of finance from other country contributors through MCFs in 2030, and percentage annual frowth rate from 2030-2035.</t>
        </r>
      </text>
    </comment>
    <comment ref="A34" authorId="0" shapeId="0" xr:uid="{A5D635DB-CBFB-4A8C-9CA3-2A0C046D8F70}">
      <text>
        <r>
          <rPr>
            <sz val="9"/>
            <color indexed="81"/>
            <rFont val="Tahoma"/>
            <family val="2"/>
          </rPr>
          <t>We project that currently implemented reforms will allow MDBs to provide $215 billion total financing for developing countries per year by 2030. 
Fully implementing the capital adequacy reforms, capital increases and replenishments recommended by the G20-commissioned Independent Expert Group on Strengthening MDBs in their 'Triple Agenda' report could increase MDBs’ total annual financing for developing countries to $390 billion per year by 2030 ($90 billion in concessional financing and $300 billion in non-concessional financing).
Implementing the reform recommendations except for new capital contributions ($100 billion) and higher replenishments of concessional windows ($30 billion) would increase MDBs' total financing for developing countries to $260 billion per year.</t>
        </r>
      </text>
    </comment>
    <comment ref="A35" authorId="0" shapeId="0" xr:uid="{6B41E10D-523E-4D63-B43A-E5EE24C228B3}">
      <text>
        <r>
          <rPr>
            <sz val="9"/>
            <color indexed="81"/>
            <rFont val="Tahoma"/>
            <family val="2"/>
          </rPr>
          <t>Percentage of overall MDB financing that goes to climate-related projects. Many MDBs already have 45-50% portfolio climate finance targets.</t>
        </r>
      </text>
    </comment>
    <comment ref="A36" authorId="0" shapeId="0" xr:uid="{53CA7B53-D1E6-45B3-98A5-9DE7A50C2358}">
      <text>
        <r>
          <rPr>
            <sz val="9"/>
            <color indexed="81"/>
            <rFont val="Tahoma"/>
            <family val="2"/>
          </rPr>
          <t>Percentage of total MDB climate finance that should count in this scenario. Developed countries attributed share of total MDB finance, based on their capital contributions, is around 70%.</t>
        </r>
      </text>
    </comment>
    <comment ref="A38" authorId="0" shapeId="0" xr:uid="{16F78A32-50AC-4529-B1C8-FFE77D5CD7C2}">
      <text>
        <r>
          <rPr>
            <sz val="9"/>
            <color indexed="81"/>
            <rFont val="Tahoma"/>
            <family val="2"/>
          </rPr>
          <t>Annual amount of new climate finance from internationally-administered innovative mechanisms.</t>
        </r>
      </text>
    </comment>
    <comment ref="A40" authorId="0" shapeId="0" xr:uid="{36F15321-3A1B-43C0-95BB-2B7BC9C09584}">
      <text>
        <r>
          <rPr>
            <sz val="9"/>
            <color indexed="81"/>
            <rFont val="Tahoma"/>
            <family val="2"/>
          </rPr>
          <t>For every dollar of bilateral public finance provided, how many dollars of private finance is mobilized.</t>
        </r>
      </text>
    </comment>
    <comment ref="A41" authorId="0" shapeId="0" xr:uid="{00D1BFB4-C734-41A6-82B2-A9E1F92B8E50}">
      <text>
        <r>
          <rPr>
            <sz val="9"/>
            <color indexed="81"/>
            <rFont val="Tahoma"/>
            <family val="2"/>
          </rPr>
          <t>For every dollar of MDB public finance provided, how many dollars of private finance is mobilized.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Thwaites, Joe</author>
  </authors>
  <commentList>
    <comment ref="A3" authorId="0" shapeId="0" xr:uid="{569C2B12-97A4-431D-90D1-8785BE8EF1CF}">
      <text>
        <r>
          <rPr>
            <sz val="9"/>
            <color indexed="81"/>
            <rFont val="Tahoma"/>
            <family val="2"/>
          </rPr>
          <t>Finance provided by government institutions, including bilateral aid agencies and development banks.</t>
        </r>
      </text>
    </comment>
    <comment ref="A4" authorId="0" shapeId="0" xr:uid="{0E9BF39C-FEAE-4E98-997D-E25AB7889A58}">
      <text>
        <r>
          <rPr>
            <sz val="9"/>
            <color indexed="81"/>
            <rFont val="Tahoma"/>
            <family val="2"/>
          </rPr>
          <t>International funds with a specific focus on providing concessional financing for climate, which pool resources from and are collectively governed by multiple countries.</t>
        </r>
      </text>
    </comment>
    <comment ref="A5" authorId="0" shapeId="0" xr:uid="{C989B8C1-BA75-44C7-9FE3-5AF9BC11D9FB}">
      <text>
        <r>
          <rPr>
            <sz val="9"/>
            <color indexed="81"/>
            <rFont val="Tahoma"/>
            <family val="2"/>
          </rPr>
          <t>International institutions that provide financing for development, which pool resources from and are collectively governed by multiple countries. MDBs use their government capital and strong credit ratings to raise additional finance from global capital markets.</t>
        </r>
      </text>
    </comment>
    <comment ref="A6" authorId="0" shapeId="0" xr:uid="{340A2114-0CF8-4E83-A205-E9BFDCF9A33B}">
      <text>
        <r>
          <rPr>
            <sz val="9"/>
            <color indexed="81"/>
            <rFont val="Tahoma"/>
            <family val="2"/>
          </rPr>
          <t xml:space="preserve">Innovative mechanisms for raising climate finance that would be administered internationally. Potential sources include International Monetary Fund issuances and rechanneling of Special Drawing Rights, the share of proceeds going to the Adaptation Fund from the Paris Agreement’s Article 6 Crediting Mechanism, and levies on emissions from international shipping and aviation. </t>
        </r>
      </text>
    </comment>
    <comment ref="A7" authorId="0" shapeId="0" xr:uid="{EA68B65C-B999-4856-87C5-D39E6BE3EB24}">
      <text>
        <r>
          <rPr>
            <sz val="9"/>
            <color indexed="81"/>
            <rFont val="Tahoma"/>
            <family val="2"/>
          </rPr>
          <t>Sum of bilateral, MCF, MDB and international innovative finance.</t>
        </r>
      </text>
    </comment>
    <comment ref="A8" authorId="0" shapeId="0" xr:uid="{219255AA-E9B9-4ED4-99E5-C0CAA0EC979F}">
      <text>
        <r>
          <rPr>
            <sz val="9"/>
            <color indexed="81"/>
            <rFont val="Tahoma"/>
            <family val="2"/>
          </rPr>
          <t>Private investments that have occurred as a result of public finance provided by a bilateral entity. This does not include private finance that flows without a direct tie to public finance.</t>
        </r>
      </text>
    </comment>
    <comment ref="A9" authorId="0" shapeId="0" xr:uid="{477455DC-3414-4E2F-822B-A255B877B704}">
      <text>
        <r>
          <rPr>
            <sz val="9"/>
            <color indexed="81"/>
            <rFont val="Tahoma"/>
            <family val="2"/>
          </rPr>
          <t>Private investments that have occurred as a result of public finance provided by a MDB. This does not include private finance that flows without a direct tie to public finance.</t>
        </r>
      </text>
    </comment>
    <comment ref="A10" authorId="0" shapeId="0" xr:uid="{F35F4D71-258D-43EC-9621-A28D230C8D4E}">
      <text>
        <r>
          <rPr>
            <sz val="9"/>
            <color indexed="81"/>
            <rFont val="Tahoma"/>
            <family val="2"/>
          </rPr>
          <t>Sum of private finance mobilized by bilaterals and MDBs.</t>
        </r>
      </text>
    </comment>
    <comment ref="A11" authorId="0" shapeId="0" xr:uid="{816FF566-8985-478A-A6F7-5D8D40C0F862}">
      <text>
        <r>
          <rPr>
            <sz val="9"/>
            <color indexed="81"/>
            <rFont val="Tahoma"/>
            <family val="2"/>
          </rPr>
          <t>Sum of total public finance provided and private finance mobilized.</t>
        </r>
      </text>
    </comment>
    <comment ref="A15" authorId="0" shapeId="0" xr:uid="{F9BB3233-BE90-4A25-B129-62DCE90F8F4F}">
      <text>
        <r>
          <rPr>
            <sz val="9"/>
            <color indexed="81"/>
            <rFont val="Tahoma"/>
            <family val="2"/>
          </rPr>
          <t>Compound annual growth rate of public finance from 2022 levels.</t>
        </r>
      </text>
    </comment>
    <comment ref="A16" authorId="0" shapeId="0" xr:uid="{4D636C90-83D7-4B24-9832-ABE8197FACC9}">
      <text>
        <r>
          <rPr>
            <sz val="9"/>
            <color indexed="81"/>
            <rFont val="Tahoma"/>
            <family val="2"/>
          </rPr>
          <t>Compound annual growth rate of private finance mobilized from 2022 levels.</t>
        </r>
      </text>
    </comment>
    <comment ref="A17" authorId="0" shapeId="0" xr:uid="{9F9F3A3D-9660-4194-BD73-0478A4F8DA37}">
      <text>
        <r>
          <rPr>
            <sz val="9"/>
            <color indexed="81"/>
            <rFont val="Tahoma"/>
            <family val="2"/>
          </rPr>
          <t>Compound annual growth rate of toal finance provided and mobilized from 2022 levels.</t>
        </r>
      </text>
    </comment>
    <comment ref="A19" authorId="0" shapeId="0" xr:uid="{40D8C3E7-BF0E-45E1-B9B3-C935DDAEF49E}">
      <text>
        <r>
          <rPr>
            <sz val="9"/>
            <color indexed="81"/>
            <rFont val="Tahoma"/>
            <family val="2"/>
          </rPr>
          <t>Percentage of total public finance provided going through bilateral entities.</t>
        </r>
      </text>
    </comment>
    <comment ref="A20" authorId="0" shapeId="0" xr:uid="{BEA8F29A-EC04-452A-9234-2E15CA0BADF1}">
      <text>
        <r>
          <rPr>
            <sz val="9"/>
            <color indexed="81"/>
            <rFont val="Tahoma"/>
            <family val="2"/>
          </rPr>
          <t>Percentage of total public finance provided going through multilateral entities.</t>
        </r>
      </text>
    </comment>
    <comment ref="A21" authorId="0" shapeId="0" xr:uid="{6989F543-BB45-4035-BC6F-FF4A84468171}">
      <text>
        <r>
          <rPr>
            <sz val="9"/>
            <color indexed="81"/>
            <rFont val="Tahoma"/>
            <family val="2"/>
          </rPr>
          <t>Share of public finance (including MDBs, excluding international innovative sources) attributable to developed country contributors.</t>
        </r>
      </text>
    </comment>
    <comment ref="A22" authorId="0" shapeId="0" xr:uid="{FEC09CF5-CC0F-44FB-93EA-FE058DE33BE0}">
      <text>
        <r>
          <rPr>
            <sz val="9"/>
            <color indexed="81"/>
            <rFont val="Tahoma"/>
            <family val="2"/>
          </rPr>
          <t>Share of public finance (including MDBs, excluding international innovative sources) attributable to other contributors.</t>
        </r>
      </text>
    </comment>
    <comment ref="A23" authorId="0" shapeId="0" xr:uid="{D20A6C86-C5AE-45F0-A622-8355A600AA1B}">
      <text>
        <r>
          <rPr>
            <sz val="9"/>
            <color indexed="81"/>
            <rFont val="Tahoma"/>
            <family val="2"/>
          </rPr>
          <t>Percentage of total finance that is provided from public sources.</t>
        </r>
      </text>
    </comment>
    <comment ref="A24" authorId="0" shapeId="0" xr:uid="{A1B5A696-C548-4319-A6EC-01A796FE8BD7}">
      <text>
        <r>
          <rPr>
            <sz val="9"/>
            <color indexed="81"/>
            <rFont val="Tahoma"/>
            <family val="2"/>
          </rPr>
          <t>Percentage of total finance that is mobilized from private sources.</t>
        </r>
      </text>
    </comment>
    <comment ref="A28" authorId="0" shapeId="0" xr:uid="{ECD29C6C-8C49-4652-929F-BA50818C4A5B}">
      <text>
        <r>
          <rPr>
            <sz val="9"/>
            <color indexed="81"/>
            <rFont val="Tahoma"/>
            <family val="2"/>
          </rPr>
          <t>Percentage annual growth rate from BAU level ($50 billion per year) of developed countries' bilateral finance for 2025-2030 and 2030-2035.</t>
        </r>
      </text>
    </comment>
    <comment ref="A29" authorId="0" shapeId="0" xr:uid="{3BE1643F-A235-4865-BBD1-A8E0424940DE}">
      <text>
        <r>
          <rPr>
            <sz val="9"/>
            <color indexed="81"/>
            <rFont val="Tahoma"/>
            <family val="2"/>
          </rPr>
          <t>Percentage annual growth rate from BAU level ($5 billion per year) of developed countries' finance through MCFs for 2025-2030 and 2030-2035.</t>
        </r>
      </text>
    </comment>
    <comment ref="A31" authorId="0" shapeId="0" xr:uid="{D6CAB419-13E4-401C-96F3-448FE54B3234}">
      <text>
        <r>
          <rPr>
            <sz val="9"/>
            <color indexed="81"/>
            <rFont val="Tahoma"/>
            <family val="2"/>
          </rPr>
          <t>Fixed amount of bilateral finance from other country contributors in 2030, and percentage annual frowth rate from 2030-2035.</t>
        </r>
      </text>
    </comment>
    <comment ref="A32" authorId="0" shapeId="0" xr:uid="{AAB0624B-7A16-4783-9DAA-DD7C3F0A4001}">
      <text>
        <r>
          <rPr>
            <sz val="9"/>
            <color indexed="81"/>
            <rFont val="Tahoma"/>
            <family val="2"/>
          </rPr>
          <t>Fixed amount of finance from other country contributors through MCFs in 2030, and percentage annual frowth rate from 2030-2035.</t>
        </r>
      </text>
    </comment>
    <comment ref="A34" authorId="0" shapeId="0" xr:uid="{E5D8EFA2-1B36-4FF4-A021-136F86055146}">
      <text>
        <r>
          <rPr>
            <sz val="9"/>
            <color indexed="81"/>
            <rFont val="Tahoma"/>
            <family val="2"/>
          </rPr>
          <t>We project that currently implemented reforms will allow MDBs to provide $215 billion total financing per year by 2030. Fully implementing the capital adequacy reforms, capital increases and replenishments recommended by the G20-commission Independent Expert Group on Strengthening MDBs in their Triple Agenda report could increase MDBs’ total annual financing for developing countries to $390 billion per year by 2030 ($90 billion in concessional financing and $300 billion in non-concessional financing). Implementing the reform recommendations except for the new capital contributions ($100 billion) and higher replenishments of concessional windows ($30 billion) would increase MDBs' total financing to $260 billion.</t>
        </r>
      </text>
    </comment>
    <comment ref="A35" authorId="0" shapeId="0" xr:uid="{0762559B-9979-49D4-8F95-C15EEDC477AC}">
      <text>
        <r>
          <rPr>
            <sz val="9"/>
            <color indexed="81"/>
            <rFont val="Tahoma"/>
            <family val="2"/>
          </rPr>
          <t>Percentage of overall MDB financing that goes to climate-related projects. Many MDBs already have 45-50% portfolio climate finance targets.</t>
        </r>
      </text>
    </comment>
    <comment ref="A36" authorId="0" shapeId="0" xr:uid="{9845EAD2-9531-4D00-AFCB-F18BB306B435}">
      <text>
        <r>
          <rPr>
            <sz val="9"/>
            <color indexed="81"/>
            <rFont val="Tahoma"/>
            <family val="2"/>
          </rPr>
          <t>Percentage of total MDB climate finance that should count in this scenario. Developed countries attributed share of total MDB finance, based on their capital contributoions, is around 70%.</t>
        </r>
      </text>
    </comment>
    <comment ref="A38" authorId="0" shapeId="0" xr:uid="{47F5D760-7132-4C79-8C14-DDBF4533203D}">
      <text>
        <r>
          <rPr>
            <sz val="9"/>
            <color indexed="81"/>
            <rFont val="Tahoma"/>
            <family val="2"/>
          </rPr>
          <t>Annual amount of new climate finance from internationally-administered innovative mechanisms.</t>
        </r>
      </text>
    </comment>
    <comment ref="A40" authorId="0" shapeId="0" xr:uid="{5F7D97E6-01E0-447B-88C5-0BA6442171EB}">
      <text>
        <r>
          <rPr>
            <sz val="9"/>
            <color indexed="81"/>
            <rFont val="Tahoma"/>
            <family val="2"/>
          </rPr>
          <t>For every dollar of bilateral public finance provided, how many dollars of private finance is mobilized.</t>
        </r>
      </text>
    </comment>
    <comment ref="A41" authorId="0" shapeId="0" xr:uid="{AAB8193E-DD87-4016-8E1C-1753C6AF22BD}">
      <text>
        <r>
          <rPr>
            <sz val="9"/>
            <color indexed="81"/>
            <rFont val="Tahoma"/>
            <family val="2"/>
          </rPr>
          <t>For every dollar of MDB public finance provided, how many dollars of private finance is mobilized.</t>
        </r>
      </text>
    </comment>
  </commentList>
</comments>
</file>

<file path=xl/sharedStrings.xml><?xml version="1.0" encoding="utf-8"?>
<sst xmlns="http://schemas.openxmlformats.org/spreadsheetml/2006/main" count="132" uniqueCount="82">
  <si>
    <t>All values in billion U.S. dollars</t>
  </si>
  <si>
    <t>2022 reported (OECD)</t>
  </si>
  <si>
    <t>Business-as-usual 2030</t>
  </si>
  <si>
    <t>Bilateral</t>
  </si>
  <si>
    <t>Multilateral climate funds (MCFs)</t>
  </si>
  <si>
    <t>Multilateral development banks (MDBs)</t>
  </si>
  <si>
    <t>International innovative sources</t>
  </si>
  <si>
    <t>Total Public Finance Provided</t>
  </si>
  <si>
    <t>Private finance mobilized by bilateral</t>
  </si>
  <si>
    <t>Private finance mobilized by MDBs</t>
  </si>
  <si>
    <t>Total Private Finance Mobilized</t>
  </si>
  <si>
    <t>Grand Total Provided and Mobilized ($100 billion definition)</t>
  </si>
  <si>
    <t>Analysis</t>
  </si>
  <si>
    <t>Compound annual growth rates (from 2022 level)</t>
  </si>
  <si>
    <t>Public finance provided</t>
  </si>
  <si>
    <t>Private finance mobilized</t>
  </si>
  <si>
    <t>Grand total provided and mobilized</t>
  </si>
  <si>
    <t>Proportions</t>
  </si>
  <si>
    <t>Multilateral</t>
  </si>
  <si>
    <t>Public finance</t>
  </si>
  <si>
    <t>Private finance</t>
  </si>
  <si>
    <t>Inputs (adjustable parameters highlighted in yellow)</t>
  </si>
  <si>
    <t>Developed country contributions</t>
  </si>
  <si>
    <t>Bilateral growth rate from BAU amount</t>
  </si>
  <si>
    <t>MCF growth rate from BAU amount</t>
  </si>
  <si>
    <t>Other country contributions</t>
  </si>
  <si>
    <t>Bilateral initial contribution by 2030, growth rate post-2030</t>
  </si>
  <si>
    <t>MCF initial contribution by 2030, growth rate post-2030</t>
  </si>
  <si>
    <t>Multilateral Development Banks</t>
  </si>
  <si>
    <t>Share of total MDB finance going to climate</t>
  </si>
  <si>
    <t>All (100%)</t>
  </si>
  <si>
    <t>Developed countries (70%)</t>
  </si>
  <si>
    <t>Innovative sources</t>
  </si>
  <si>
    <t>International innovative sources amount</t>
  </si>
  <si>
    <t>Developed Countries Increase</t>
  </si>
  <si>
    <t>Recognising Other Contributors</t>
  </si>
  <si>
    <t>Private finance mobilization ratios</t>
  </si>
  <si>
    <t>Proportion of MDB climate finance counted</t>
  </si>
  <si>
    <t>Business as usual</t>
  </si>
  <si>
    <t>OECD reported</t>
  </si>
  <si>
    <t>OECD reported (2013-2022)</t>
  </si>
  <si>
    <t>Model output</t>
  </si>
  <si>
    <t>Business-as-usual</t>
  </si>
  <si>
    <t>Bigger and better multilaterals</t>
  </si>
  <si>
    <t>Bigger and Better Multilaterals</t>
  </si>
  <si>
    <t>Harnessing Innovative Sources and Increasing Mobilization</t>
  </si>
  <si>
    <t>Amount in 2030</t>
  </si>
  <si>
    <t>Amount in 2035</t>
  </si>
  <si>
    <t>All values billion U.S. dollars</t>
  </si>
  <si>
    <t>Total MDB system financing per year</t>
  </si>
  <si>
    <t>Bilateral public finance</t>
  </si>
  <si>
    <t>Multilateral public finance</t>
  </si>
  <si>
    <t>https://www.eib.org/files/press/FinalJointMDBStatementforCOP29.pdf</t>
  </si>
  <si>
    <t>https://www.oecd.org/en/publications/climate-finance-provided-and-mobilised-by-developed-countries-in-2013-2022_19150727-en.html</t>
  </si>
  <si>
    <t>Change log</t>
  </si>
  <si>
    <t>Updated BAU 2030 figures for MDBs based on MDB Joint Statement to COP29; adjusted MDB finance reform scenarios to include intermediate reform option of $260bn total MDB financing in 2030; added percentage graphs showing public:private and bilateral:multilateral proportions.</t>
  </si>
  <si>
    <t>Bilateral pledges 2020-2025</t>
  </si>
  <si>
    <t>https://www.canada.ca/en/services/environment/weather/climatechange/canada-international-action/climate-finance/delivery-plan/progress-report-2022.html</t>
  </si>
  <si>
    <t>MDB climate finance in 2030</t>
  </si>
  <si>
    <t>https://www.cgdev.org/sites/default/files/The_Triple_Agenda_G20-IEG_Report_Volume1_2023.pdf</t>
  </si>
  <si>
    <t>2022 climate finance figures</t>
  </si>
  <si>
    <t>Full methodology</t>
  </si>
  <si>
    <t>https://www.nrdc.org/bio/joe-thwaites/getting-here-there-scaling-climate-finance-ncqg</t>
  </si>
  <si>
    <t>Inputs</t>
  </si>
  <si>
    <t>Thwaites, Watson, Ryfisch and Cogo (2024) Getting from Here to There: Scaling Up Climate Finance for the NCQG</t>
  </si>
  <si>
    <t>OECD (2024) Climate Finance Provided and Mobilised by Developed Countries in 2013-2022</t>
  </si>
  <si>
    <t>Canada and Germany (2022) Climate finance delivery plan progress report: advancing the ten collective actions</t>
  </si>
  <si>
    <t>MDBs (2024) Joint Multilateral Development Banks (MDBs) Statement for COP 29 – MDBs’ Support to Implementing the Paris Agreement</t>
  </si>
  <si>
    <t>IEG (2023) The Triple Agenda: Report of the Independent Expert Group on Strengthening the Multilateral Development Banks</t>
  </si>
  <si>
    <t>Source</t>
  </si>
  <si>
    <t>Dataset</t>
  </si>
  <si>
    <t>URL</t>
  </si>
  <si>
    <t>For questions, please contact: jthwaites@nrdc.org</t>
  </si>
  <si>
    <t>Potential finance from additional MDB reforms</t>
  </si>
  <si>
    <t>Developed countries' public finance</t>
  </si>
  <si>
    <t>Other countries' public finance</t>
  </si>
  <si>
    <t>Added analysis rows and graph showing proportion of public finance from developed countries and other contributors</t>
  </si>
  <si>
    <t>Public finance from developed countries</t>
  </si>
  <si>
    <t>Public finance from other countries</t>
  </si>
  <si>
    <t>v1.3</t>
  </si>
  <si>
    <t>Version 1.3</t>
  </si>
  <si>
    <t>Added option to set a different MDB total finance amount in 2035 compared to 2030; added 0.54 mobilization ratio option for MDBs reflective of implied ratio based on MDBs joint statement to COP29 on their 2030 finance levels; corrected CAGR formula to calculate from 2022 levels rather than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</si>
</sst>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19" x14ac:knownFonts="1">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name val="Aptos Narrow"/>
      <family val="2"/>
      <scheme val="minor"/>
    </font>
    <font>
      <b/>
      <sz val="11"/>
      <name val="Aptos Narrow"/>
      <family val="2"/>
      <scheme val="minor"/>
    </font>
    <font>
      <sz val="9"/>
      <color indexed="81"/>
      <name val="Tahoma"/>
      <family val="2"/>
    </font>
    <font>
      <sz val="11"/>
      <color theme="1"/>
      <name val="Avenir Next LT Pro"/>
      <family val="2"/>
    </font>
    <font>
      <sz val="11"/>
      <name val="Avenir Next LT Pro"/>
      <family val="2"/>
    </font>
    <font>
      <u/>
      <sz val="11"/>
      <name val="Avenir Next LT Pro"/>
      <family val="2"/>
    </font>
    <font>
      <b/>
      <u/>
      <sz val="11"/>
      <color theme="1"/>
      <name val="Avenir Next LT Pro"/>
      <family val="2"/>
    </font>
    <font>
      <u/>
      <sz val="11"/>
      <color theme="10"/>
      <name val="Avenir Next LT Pro"/>
      <family val="2"/>
    </font>
    <font>
      <i/>
      <sz val="11"/>
      <color theme="1"/>
      <name val="Avenir Next LT Pro"/>
      <family val="2"/>
    </font>
    <font>
      <b/>
      <sz val="11"/>
      <name val="Avenir Next LT Pro"/>
      <family val="2"/>
    </font>
    <font>
      <b/>
      <i/>
      <sz val="11"/>
      <name val="Avenir Next LT Pro"/>
      <family val="2"/>
    </font>
    <font>
      <i/>
      <sz val="11"/>
      <name val="Avenir Next LT Pro"/>
      <family val="2"/>
    </font>
    <font>
      <b/>
      <sz val="11"/>
      <color theme="1"/>
      <name val="Avenir Next LT Pro"/>
      <family val="2"/>
    </font>
    <font>
      <b/>
      <u/>
      <sz val="11"/>
      <color theme="10"/>
      <name val="Avenir Next LT Pro"/>
      <family val="2"/>
    </font>
    <font>
      <u/>
      <sz val="11"/>
      <color theme="1"/>
      <name val="Avenir Next LT Pro"/>
      <family val="2"/>
    </font>
  </fonts>
  <fills count="3">
    <fill>
      <patternFill patternType="none"/>
    </fill>
    <fill>
      <patternFill patternType="gray125"/>
    </fill>
    <fill>
      <patternFill patternType="solid">
        <fgColor rgb="FFFFFF00"/>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theme="9"/>
      </left>
      <right style="medium">
        <color indexed="64"/>
      </right>
      <top style="medium">
        <color theme="9"/>
      </top>
      <bottom style="medium">
        <color theme="9"/>
      </bottom>
      <diagonal/>
    </border>
    <border>
      <left style="medium">
        <color theme="9"/>
      </left>
      <right style="medium">
        <color theme="9"/>
      </right>
      <top style="medium">
        <color theme="9"/>
      </top>
      <bottom style="medium">
        <color theme="9"/>
      </bottom>
      <diagonal/>
    </border>
    <border>
      <left style="thin">
        <color indexed="64"/>
      </left>
      <right/>
      <top style="medium">
        <color theme="9"/>
      </top>
      <bottom style="medium">
        <color theme="9"/>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theme="9"/>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theme="9"/>
      </left>
      <right style="medium">
        <color theme="9"/>
      </right>
      <top style="medium">
        <color theme="9"/>
      </top>
      <bottom/>
      <diagonal/>
    </border>
    <border>
      <left style="thin">
        <color indexed="64"/>
      </left>
      <right style="thin">
        <color indexed="64"/>
      </right>
      <top style="medium">
        <color indexed="64"/>
      </top>
      <bottom style="thin">
        <color indexed="64"/>
      </bottom>
      <diagonal/>
    </border>
    <border>
      <left style="medium">
        <color theme="9"/>
      </left>
      <right style="medium">
        <color theme="9"/>
      </right>
      <top style="medium">
        <color theme="9"/>
      </top>
      <bottom style="medium">
        <color indexed="64"/>
      </bottom>
      <diagonal/>
    </border>
    <border>
      <left style="medium">
        <color theme="9"/>
      </left>
      <right style="medium">
        <color indexed="64"/>
      </right>
      <top style="medium">
        <color theme="9"/>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270">
    <xf numFmtId="0" fontId="0" fillId="0" borderId="0" xfId="0"/>
    <xf numFmtId="0" fontId="1" fillId="0" borderId="0" xfId="0" applyFont="1"/>
    <xf numFmtId="2" fontId="0" fillId="0" borderId="0" xfId="0" applyNumberFormat="1"/>
    <xf numFmtId="9" fontId="0" fillId="0" borderId="0" xfId="2" applyFont="1" applyProtection="1"/>
    <xf numFmtId="164" fontId="5" fillId="0" borderId="0" xfId="0" applyNumberFormat="1" applyFont="1"/>
    <xf numFmtId="1" fontId="5" fillId="0" borderId="0" xfId="0" applyNumberFormat="1" applyFont="1"/>
    <xf numFmtId="9" fontId="4" fillId="0" borderId="0" xfId="2" applyFont="1" applyBorder="1" applyProtection="1"/>
    <xf numFmtId="1" fontId="4" fillId="0" borderId="0" xfId="0" applyNumberFormat="1" applyFont="1"/>
    <xf numFmtId="0" fontId="4" fillId="0" borderId="0" xfId="0" applyFont="1"/>
    <xf numFmtId="2" fontId="4" fillId="0" borderId="0" xfId="0" applyNumberFormat="1" applyFont="1"/>
    <xf numFmtId="0" fontId="5" fillId="0" borderId="0" xfId="0" applyFont="1"/>
    <xf numFmtId="9" fontId="4" fillId="0" borderId="0" xfId="2" applyFont="1" applyProtection="1"/>
    <xf numFmtId="9" fontId="4" fillId="0" borderId="0" xfId="2" applyFont="1" applyFill="1" applyProtection="1"/>
    <xf numFmtId="165" fontId="4" fillId="0" borderId="0" xfId="0" applyNumberFormat="1" applyFont="1"/>
    <xf numFmtId="164" fontId="0" fillId="0" borderId="0" xfId="0" applyNumberFormat="1"/>
    <xf numFmtId="164" fontId="0" fillId="0" borderId="5" xfId="0" applyNumberFormat="1" applyBorder="1"/>
    <xf numFmtId="164" fontId="0" fillId="0" borderId="6" xfId="0" applyNumberFormat="1" applyBorder="1"/>
    <xf numFmtId="0" fontId="0" fillId="0" borderId="5" xfId="0" applyBorder="1"/>
    <xf numFmtId="0" fontId="0" fillId="0" borderId="9" xfId="0" applyBorder="1"/>
    <xf numFmtId="164" fontId="0" fillId="0" borderId="11" xfId="0" applyNumberFormat="1" applyBorder="1"/>
    <xf numFmtId="164" fontId="0" fillId="0" borderId="2" xfId="0" applyNumberFormat="1" applyBorder="1"/>
    <xf numFmtId="0" fontId="0" fillId="0" borderId="3" xfId="0" applyBorder="1"/>
    <xf numFmtId="164" fontId="0" fillId="0" borderId="4" xfId="0" applyNumberFormat="1" applyBorder="1"/>
    <xf numFmtId="0" fontId="1" fillId="0" borderId="9" xfId="0" applyFont="1" applyBorder="1"/>
    <xf numFmtId="0" fontId="1" fillId="0" borderId="10" xfId="0" applyFont="1" applyBorder="1"/>
    <xf numFmtId="0" fontId="1" fillId="0" borderId="11" xfId="0" applyFont="1" applyBorder="1"/>
    <xf numFmtId="0" fontId="7" fillId="0" borderId="0" xfId="0" applyFont="1"/>
    <xf numFmtId="0" fontId="8" fillId="0" borderId="12" xfId="0" applyFont="1" applyBorder="1"/>
    <xf numFmtId="0" fontId="9" fillId="0" borderId="12" xfId="3" applyFont="1" applyBorder="1" applyProtection="1"/>
    <xf numFmtId="0" fontId="10" fillId="0" borderId="0" xfId="0" applyFont="1"/>
    <xf numFmtId="0" fontId="13" fillId="0" borderId="34" xfId="0" applyFont="1" applyBorder="1" applyAlignment="1">
      <alignment horizontal="right" wrapText="1"/>
    </xf>
    <xf numFmtId="0" fontId="13" fillId="0" borderId="33" xfId="0" applyFont="1" applyBorder="1"/>
    <xf numFmtId="0" fontId="13" fillId="0" borderId="33" xfId="0" applyFont="1" applyBorder="1" applyAlignment="1">
      <alignment vertical="top"/>
    </xf>
    <xf numFmtId="0" fontId="13" fillId="0" borderId="13" xfId="0" applyFont="1" applyBorder="1" applyAlignment="1">
      <alignment vertical="top"/>
    </xf>
    <xf numFmtId="0" fontId="8" fillId="0" borderId="14" xfId="0" applyFont="1" applyBorder="1"/>
    <xf numFmtId="164" fontId="8" fillId="0" borderId="2" xfId="0" applyNumberFormat="1" applyFont="1" applyBorder="1"/>
    <xf numFmtId="164" fontId="8" fillId="0" borderId="15" xfId="0" applyNumberFormat="1" applyFont="1" applyBorder="1"/>
    <xf numFmtId="164" fontId="8" fillId="0" borderId="5" xfId="0" applyNumberFormat="1" applyFont="1" applyBorder="1"/>
    <xf numFmtId="164" fontId="8" fillId="0" borderId="16" xfId="0" applyNumberFormat="1" applyFont="1" applyBorder="1"/>
    <xf numFmtId="164" fontId="8" fillId="0" borderId="9" xfId="0" applyNumberFormat="1" applyFont="1" applyBorder="1"/>
    <xf numFmtId="164" fontId="8" fillId="0" borderId="31" xfId="0" applyNumberFormat="1" applyFont="1" applyBorder="1"/>
    <xf numFmtId="0" fontId="13" fillId="0" borderId="17" xfId="0" applyFont="1" applyBorder="1"/>
    <xf numFmtId="164" fontId="13" fillId="0" borderId="7" xfId="0" applyNumberFormat="1" applyFont="1" applyBorder="1"/>
    <xf numFmtId="164" fontId="13" fillId="0" borderId="18" xfId="0" applyNumberFormat="1" applyFont="1" applyBorder="1"/>
    <xf numFmtId="0" fontId="13" fillId="0" borderId="19" xfId="0" applyFont="1" applyBorder="1"/>
    <xf numFmtId="164" fontId="13" fillId="0" borderId="8" xfId="0" applyNumberFormat="1" applyFont="1" applyBorder="1"/>
    <xf numFmtId="164" fontId="13" fillId="0" borderId="20" xfId="0" applyNumberFormat="1" applyFont="1" applyBorder="1"/>
    <xf numFmtId="0" fontId="13" fillId="0" borderId="21" xfId="0" applyFont="1" applyBorder="1" applyAlignment="1">
      <alignment wrapText="1"/>
    </xf>
    <xf numFmtId="164" fontId="13" fillId="0" borderId="22" xfId="0" applyNumberFormat="1" applyFont="1" applyBorder="1" applyAlignment="1">
      <alignment wrapText="1"/>
    </xf>
    <xf numFmtId="164" fontId="13" fillId="0" borderId="22" xfId="0" applyNumberFormat="1" applyFont="1" applyBorder="1"/>
    <xf numFmtId="164" fontId="13" fillId="0" borderId="24" xfId="0" applyNumberFormat="1" applyFont="1" applyBorder="1"/>
    <xf numFmtId="164" fontId="13" fillId="0" borderId="55" xfId="0" applyNumberFormat="1" applyFont="1" applyBorder="1" applyAlignment="1">
      <alignment wrapText="1"/>
    </xf>
    <xf numFmtId="164" fontId="13" fillId="0" borderId="5" xfId="0" applyNumberFormat="1" applyFont="1" applyBorder="1"/>
    <xf numFmtId="164" fontId="13" fillId="0" borderId="9" xfId="0" applyNumberFormat="1" applyFont="1" applyBorder="1"/>
    <xf numFmtId="164" fontId="13" fillId="0" borderId="31" xfId="0" applyNumberFormat="1" applyFont="1" applyBorder="1"/>
    <xf numFmtId="0" fontId="13" fillId="0" borderId="17" xfId="0" applyFont="1" applyBorder="1" applyAlignment="1">
      <alignment wrapText="1"/>
    </xf>
    <xf numFmtId="164" fontId="13" fillId="0" borderId="7" xfId="0" applyNumberFormat="1" applyFont="1" applyBorder="1" applyAlignment="1">
      <alignment wrapText="1"/>
    </xf>
    <xf numFmtId="0" fontId="14" fillId="0" borderId="17" xfId="0" applyFont="1" applyBorder="1"/>
    <xf numFmtId="0" fontId="15" fillId="0" borderId="30" xfId="0" applyFont="1" applyBorder="1" applyAlignment="1">
      <alignment wrapText="1"/>
    </xf>
    <xf numFmtId="164" fontId="8" fillId="0" borderId="41" xfId="0" applyNumberFormat="1" applyFont="1" applyBorder="1" applyAlignment="1">
      <alignment wrapText="1"/>
    </xf>
    <xf numFmtId="9" fontId="8" fillId="0" borderId="41" xfId="2" applyFont="1" applyBorder="1" applyProtection="1"/>
    <xf numFmtId="9" fontId="8" fillId="0" borderId="2" xfId="2" applyFont="1" applyBorder="1" applyProtection="1"/>
    <xf numFmtId="9" fontId="8" fillId="0" borderId="15" xfId="2" applyFont="1" applyBorder="1" applyProtection="1"/>
    <xf numFmtId="0" fontId="15" fillId="0" borderId="14" xfId="0" applyFont="1" applyBorder="1" applyAlignment="1">
      <alignment wrapText="1"/>
    </xf>
    <xf numFmtId="164" fontId="13" fillId="0" borderId="42" xfId="0" applyNumberFormat="1" applyFont="1" applyBorder="1" applyAlignment="1">
      <alignment wrapText="1"/>
    </xf>
    <xf numFmtId="9" fontId="8" fillId="0" borderId="42" xfId="2" applyFont="1" applyBorder="1" applyProtection="1"/>
    <xf numFmtId="9" fontId="8" fillId="0" borderId="5" xfId="2" applyFont="1" applyBorder="1" applyProtection="1"/>
    <xf numFmtId="9" fontId="8" fillId="0" borderId="16" xfId="2" applyFont="1" applyBorder="1" applyProtection="1"/>
    <xf numFmtId="164" fontId="13" fillId="0" borderId="43" xfId="0" applyNumberFormat="1" applyFont="1" applyBorder="1" applyAlignment="1">
      <alignment wrapText="1"/>
    </xf>
    <xf numFmtId="9" fontId="8" fillId="0" borderId="43" xfId="2" applyFont="1" applyBorder="1" applyProtection="1"/>
    <xf numFmtId="9" fontId="8" fillId="0" borderId="9" xfId="2" applyFont="1" applyBorder="1" applyProtection="1"/>
    <xf numFmtId="9" fontId="8" fillId="0" borderId="31" xfId="2" applyFont="1" applyBorder="1" applyProtection="1"/>
    <xf numFmtId="0" fontId="13" fillId="0" borderId="7" xfId="0" applyFont="1" applyBorder="1"/>
    <xf numFmtId="0" fontId="15" fillId="0" borderId="14" xfId="0" applyFont="1" applyBorder="1"/>
    <xf numFmtId="0" fontId="15" fillId="0" borderId="30" xfId="0" applyFont="1" applyBorder="1"/>
    <xf numFmtId="0" fontId="15" fillId="0" borderId="29" xfId="0" applyFont="1" applyBorder="1"/>
    <xf numFmtId="0" fontId="8" fillId="0" borderId="44" xfId="0" applyFont="1" applyBorder="1"/>
    <xf numFmtId="1" fontId="8" fillId="0" borderId="5" xfId="0" applyNumberFormat="1" applyFont="1" applyBorder="1"/>
    <xf numFmtId="1" fontId="8" fillId="0" borderId="7" xfId="0" applyNumberFormat="1" applyFont="1" applyBorder="1"/>
    <xf numFmtId="1" fontId="8" fillId="0" borderId="18" xfId="0" applyNumberFormat="1" applyFont="1" applyBorder="1"/>
    <xf numFmtId="0" fontId="13" fillId="0" borderId="44" xfId="0" applyFont="1" applyBorder="1"/>
    <xf numFmtId="0" fontId="14" fillId="0" borderId="30" xfId="0" applyFont="1" applyBorder="1"/>
    <xf numFmtId="0" fontId="14" fillId="0" borderId="41" xfId="0" applyFont="1" applyBorder="1"/>
    <xf numFmtId="2" fontId="8" fillId="0" borderId="2" xfId="0" applyNumberFormat="1" applyFont="1" applyBorder="1"/>
    <xf numFmtId="0" fontId="8" fillId="0" borderId="32" xfId="0" applyFont="1" applyBorder="1"/>
    <xf numFmtId="0" fontId="8" fillId="0" borderId="15" xfId="0" applyFont="1" applyBorder="1"/>
    <xf numFmtId="0" fontId="15" fillId="0" borderId="42" xfId="0" applyFont="1" applyBorder="1"/>
    <xf numFmtId="2" fontId="8" fillId="0" borderId="5" xfId="0" applyNumberFormat="1" applyFont="1" applyBorder="1"/>
    <xf numFmtId="9" fontId="8" fillId="2" borderId="27" xfId="2" applyFont="1" applyFill="1" applyBorder="1" applyProtection="1">
      <protection locked="0"/>
    </xf>
    <xf numFmtId="9" fontId="8" fillId="2" borderId="26" xfId="2" applyFont="1" applyFill="1" applyBorder="1" applyProtection="1">
      <protection locked="0"/>
    </xf>
    <xf numFmtId="0" fontId="15" fillId="0" borderId="43" xfId="0" applyFont="1" applyBorder="1"/>
    <xf numFmtId="2" fontId="8" fillId="0" borderId="9" xfId="0" applyNumberFormat="1" applyFont="1" applyBorder="1"/>
    <xf numFmtId="0" fontId="15" fillId="0" borderId="41" xfId="0" applyFont="1" applyBorder="1"/>
    <xf numFmtId="9" fontId="8" fillId="0" borderId="28" xfId="2" applyFont="1" applyFill="1" applyBorder="1" applyProtection="1"/>
    <xf numFmtId="9" fontId="8" fillId="0" borderId="16" xfId="2" applyFont="1" applyFill="1" applyBorder="1" applyProtection="1"/>
    <xf numFmtId="164" fontId="8" fillId="2" borderId="27" xfId="1" applyNumberFormat="1" applyFont="1" applyFill="1" applyBorder="1" applyProtection="1">
      <protection locked="0"/>
    </xf>
    <xf numFmtId="164" fontId="8" fillId="0" borderId="28" xfId="1" applyNumberFormat="1" applyFont="1" applyFill="1" applyBorder="1" applyProtection="1"/>
    <xf numFmtId="0" fontId="8" fillId="0" borderId="16" xfId="0" applyFont="1" applyBorder="1"/>
    <xf numFmtId="164" fontId="8" fillId="2" borderId="54" xfId="1" applyNumberFormat="1" applyFont="1" applyFill="1" applyBorder="1" applyAlignment="1" applyProtection="1">
      <alignment horizontal="right"/>
      <protection locked="0"/>
    </xf>
    <xf numFmtId="164" fontId="8" fillId="0" borderId="16" xfId="1" applyNumberFormat="1" applyFont="1" applyFill="1" applyBorder="1" applyAlignment="1" applyProtection="1">
      <alignment horizontal="right"/>
    </xf>
    <xf numFmtId="0" fontId="7" fillId="0" borderId="43" xfId="0" applyFont="1" applyBorder="1"/>
    <xf numFmtId="165" fontId="8" fillId="2" borderId="27" xfId="2" applyNumberFormat="1" applyFont="1" applyFill="1" applyBorder="1" applyAlignment="1" applyProtection="1">
      <alignment horizontal="right"/>
      <protection locked="0"/>
    </xf>
    <xf numFmtId="0" fontId="7" fillId="0" borderId="41" xfId="0" applyFont="1" applyBorder="1"/>
    <xf numFmtId="0" fontId="8" fillId="0" borderId="9" xfId="0" applyFont="1" applyBorder="1"/>
    <xf numFmtId="164" fontId="8" fillId="2" borderId="26" xfId="1" applyNumberFormat="1" applyFont="1" applyFill="1" applyBorder="1" applyProtection="1">
      <protection locked="0"/>
    </xf>
    <xf numFmtId="0" fontId="14" fillId="0" borderId="14" xfId="0" applyFont="1" applyBorder="1"/>
    <xf numFmtId="0" fontId="14" fillId="0" borderId="5" xfId="0" applyFont="1" applyBorder="1"/>
    <xf numFmtId="1" fontId="8" fillId="0" borderId="2" xfId="0" applyNumberFormat="1" applyFont="1" applyBorder="1"/>
    <xf numFmtId="1" fontId="8" fillId="0" borderId="28" xfId="0" applyNumberFormat="1" applyFont="1" applyBorder="1"/>
    <xf numFmtId="1" fontId="8" fillId="0" borderId="16" xfId="0" applyNumberFormat="1" applyFont="1" applyBorder="1"/>
    <xf numFmtId="2" fontId="8" fillId="2" borderId="27" xfId="0" applyNumberFormat="1" applyFont="1" applyFill="1" applyBorder="1" applyProtection="1">
      <protection locked="0"/>
    </xf>
    <xf numFmtId="2" fontId="8" fillId="2" borderId="26" xfId="0" applyNumberFormat="1" applyFont="1" applyFill="1" applyBorder="1" applyProtection="1">
      <protection locked="0"/>
    </xf>
    <xf numFmtId="0" fontId="12" fillId="0" borderId="21" xfId="0" applyFont="1" applyBorder="1"/>
    <xf numFmtId="2" fontId="7" fillId="0" borderId="22" xfId="0" applyNumberFormat="1" applyFont="1" applyBorder="1"/>
    <xf numFmtId="2" fontId="7" fillId="2" borderId="56" xfId="0" applyNumberFormat="1" applyFont="1" applyFill="1" applyBorder="1" applyProtection="1">
      <protection locked="0"/>
    </xf>
    <xf numFmtId="2" fontId="7" fillId="2" borderId="57" xfId="0" applyNumberFormat="1" applyFont="1" applyFill="1" applyBorder="1" applyProtection="1">
      <protection locked="0"/>
    </xf>
    <xf numFmtId="0" fontId="16" fillId="0" borderId="0" xfId="0" applyFont="1"/>
    <xf numFmtId="0" fontId="8" fillId="0" borderId="17" xfId="0" applyFont="1" applyBorder="1" applyAlignment="1">
      <alignment vertical="top" wrapText="1"/>
    </xf>
    <xf numFmtId="0" fontId="18" fillId="0" borderId="12" xfId="3" applyFont="1" applyBorder="1" applyAlignment="1" applyProtection="1"/>
    <xf numFmtId="0" fontId="7" fillId="0" borderId="40" xfId="0" applyFont="1" applyBorder="1"/>
    <xf numFmtId="0" fontId="7" fillId="0" borderId="0" xfId="0" applyFont="1" applyAlignment="1">
      <alignment wrapText="1"/>
    </xf>
    <xf numFmtId="0" fontId="13" fillId="0" borderId="41" xfId="0" applyFont="1" applyBorder="1" applyAlignment="1">
      <alignment vertical="top" wrapText="1"/>
    </xf>
    <xf numFmtId="0" fontId="13" fillId="0" borderId="2" xfId="0" applyFont="1" applyBorder="1" applyAlignment="1">
      <alignment vertical="top" wrapText="1"/>
    </xf>
    <xf numFmtId="0" fontId="13" fillId="0" borderId="0" xfId="0" applyFont="1" applyAlignment="1">
      <alignment vertical="top" wrapText="1"/>
    </xf>
    <xf numFmtId="0" fontId="13" fillId="0" borderId="3" xfId="0" applyFont="1" applyBorder="1" applyAlignment="1">
      <alignment vertical="top" wrapText="1"/>
    </xf>
    <xf numFmtId="0" fontId="13" fillId="0" borderId="4" xfId="0" applyFont="1" applyBorder="1" applyAlignment="1">
      <alignment vertical="top" wrapText="1"/>
    </xf>
    <xf numFmtId="164" fontId="8" fillId="0" borderId="41" xfId="0" applyNumberFormat="1" applyFont="1" applyBorder="1"/>
    <xf numFmtId="164" fontId="8" fillId="0" borderId="3" xfId="0" applyNumberFormat="1" applyFont="1" applyBorder="1"/>
    <xf numFmtId="164" fontId="8" fillId="0" borderId="4" xfId="0" applyNumberFormat="1" applyFont="1" applyBorder="1"/>
    <xf numFmtId="164" fontId="8" fillId="0" borderId="42" xfId="0" applyNumberFormat="1" applyFont="1" applyBorder="1"/>
    <xf numFmtId="164" fontId="8" fillId="0" borderId="0" xfId="0" applyNumberFormat="1" applyFont="1"/>
    <xf numFmtId="164" fontId="8" fillId="0" borderId="6" xfId="0" applyNumberFormat="1" applyFont="1" applyBorder="1"/>
    <xf numFmtId="164" fontId="8" fillId="0" borderId="43" xfId="0" applyNumberFormat="1" applyFont="1" applyBorder="1"/>
    <xf numFmtId="164" fontId="8" fillId="0" borderId="10" xfId="0" applyNumberFormat="1" applyFont="1" applyBorder="1"/>
    <xf numFmtId="164" fontId="8" fillId="0" borderId="11" xfId="0" applyNumberFormat="1" applyFont="1" applyBorder="1"/>
    <xf numFmtId="164" fontId="13" fillId="0" borderId="44" xfId="0" applyNumberFormat="1" applyFont="1" applyBorder="1"/>
    <xf numFmtId="164" fontId="13" fillId="0" borderId="0" xfId="0" applyNumberFormat="1" applyFont="1"/>
    <xf numFmtId="164" fontId="13" fillId="0" borderId="10" xfId="0" applyNumberFormat="1" applyFont="1" applyBorder="1"/>
    <xf numFmtId="164" fontId="13" fillId="0" borderId="6" xfId="0" applyNumberFormat="1" applyFont="1" applyBorder="1"/>
    <xf numFmtId="164" fontId="13" fillId="0" borderId="16" xfId="0" applyNumberFormat="1" applyFont="1" applyBorder="1"/>
    <xf numFmtId="164" fontId="13" fillId="0" borderId="48" xfId="0" applyNumberFormat="1" applyFont="1" applyBorder="1"/>
    <xf numFmtId="164" fontId="13" fillId="0" borderId="45" xfId="0" applyNumberFormat="1" applyFont="1" applyBorder="1"/>
    <xf numFmtId="164" fontId="13" fillId="0" borderId="39" xfId="0" applyNumberFormat="1" applyFont="1" applyBorder="1"/>
    <xf numFmtId="164" fontId="13" fillId="0" borderId="37" xfId="0" applyNumberFormat="1" applyFont="1" applyBorder="1"/>
    <xf numFmtId="164" fontId="13" fillId="0" borderId="38" xfId="0" applyNumberFormat="1" applyFont="1" applyBorder="1"/>
    <xf numFmtId="164" fontId="13" fillId="0" borderId="36" xfId="0" applyNumberFormat="1" applyFont="1" applyBorder="1"/>
    <xf numFmtId="164" fontId="13" fillId="0" borderId="49" xfId="0" applyNumberFormat="1" applyFont="1" applyBorder="1"/>
    <xf numFmtId="164" fontId="13" fillId="0" borderId="46" xfId="0" applyNumberFormat="1" applyFont="1" applyBorder="1"/>
    <xf numFmtId="164" fontId="13" fillId="0" borderId="23" xfId="0" applyNumberFormat="1" applyFont="1" applyBorder="1"/>
    <xf numFmtId="164" fontId="13" fillId="0" borderId="35" xfId="0" applyNumberFormat="1" applyFont="1" applyBorder="1"/>
    <xf numFmtId="164" fontId="13" fillId="0" borderId="42" xfId="0" applyNumberFormat="1" applyFont="1" applyBorder="1"/>
    <xf numFmtId="0" fontId="13" fillId="0" borderId="9" xfId="0" applyFont="1" applyBorder="1"/>
    <xf numFmtId="164" fontId="13" fillId="0" borderId="41" xfId="0" applyNumberFormat="1" applyFont="1" applyBorder="1"/>
    <xf numFmtId="164" fontId="13" fillId="0" borderId="2" xfId="0" applyNumberFormat="1" applyFont="1" applyBorder="1"/>
    <xf numFmtId="0" fontId="8" fillId="0" borderId="3" xfId="0" applyFont="1" applyBorder="1"/>
    <xf numFmtId="164" fontId="13" fillId="0" borderId="3" xfId="0" applyNumberFormat="1" applyFont="1" applyBorder="1"/>
    <xf numFmtId="1" fontId="13" fillId="0" borderId="4" xfId="0" applyNumberFormat="1" applyFont="1" applyBorder="1"/>
    <xf numFmtId="1" fontId="13" fillId="0" borderId="1" xfId="0" applyNumberFormat="1" applyFont="1" applyBorder="1"/>
    <xf numFmtId="1" fontId="13" fillId="0" borderId="18" xfId="0" applyNumberFormat="1" applyFont="1" applyBorder="1"/>
    <xf numFmtId="164" fontId="13" fillId="0" borderId="1" xfId="0" applyNumberFormat="1" applyFont="1" applyBorder="1"/>
    <xf numFmtId="0" fontId="8" fillId="0" borderId="1" xfId="0" applyFont="1" applyBorder="1"/>
    <xf numFmtId="1" fontId="13" fillId="0" borderId="25" xfId="0" applyNumberFormat="1" applyFont="1" applyBorder="1"/>
    <xf numFmtId="9" fontId="8" fillId="0" borderId="42" xfId="2" applyFont="1" applyBorder="1" applyAlignment="1" applyProtection="1"/>
    <xf numFmtId="9" fontId="8" fillId="0" borderId="0" xfId="2" applyFont="1" applyBorder="1" applyAlignment="1" applyProtection="1"/>
    <xf numFmtId="9" fontId="8" fillId="0" borderId="6" xfId="2" applyFont="1" applyBorder="1" applyAlignment="1" applyProtection="1"/>
    <xf numFmtId="9" fontId="8" fillId="0" borderId="16" xfId="2" applyFont="1" applyBorder="1" applyAlignment="1" applyProtection="1"/>
    <xf numFmtId="164" fontId="13" fillId="0" borderId="43" xfId="0" applyNumberFormat="1" applyFont="1" applyBorder="1"/>
    <xf numFmtId="9" fontId="8" fillId="0" borderId="43" xfId="2" applyFont="1" applyBorder="1" applyAlignment="1" applyProtection="1"/>
    <xf numFmtId="164" fontId="13" fillId="0" borderId="25" xfId="0" applyNumberFormat="1" applyFont="1" applyBorder="1"/>
    <xf numFmtId="0" fontId="13" fillId="0" borderId="1" xfId="0" applyFont="1" applyBorder="1"/>
    <xf numFmtId="0" fontId="13" fillId="0" borderId="18" xfId="0" applyFont="1" applyBorder="1"/>
    <xf numFmtId="9" fontId="8" fillId="0" borderId="41" xfId="2" applyFont="1" applyBorder="1" applyAlignment="1" applyProtection="1"/>
    <xf numFmtId="9" fontId="8" fillId="0" borderId="2" xfId="2" applyFont="1" applyBorder="1" applyAlignment="1" applyProtection="1"/>
    <xf numFmtId="9" fontId="8" fillId="0" borderId="3" xfId="2" applyFont="1" applyBorder="1" applyAlignment="1" applyProtection="1"/>
    <xf numFmtId="9" fontId="8" fillId="0" borderId="4" xfId="2" applyFont="1" applyBorder="1" applyAlignment="1" applyProtection="1"/>
    <xf numFmtId="9" fontId="8" fillId="0" borderId="15" xfId="2" applyFont="1" applyBorder="1" applyAlignment="1" applyProtection="1"/>
    <xf numFmtId="9" fontId="8" fillId="0" borderId="9" xfId="2" applyFont="1" applyBorder="1" applyAlignment="1" applyProtection="1"/>
    <xf numFmtId="9" fontId="8" fillId="0" borderId="10" xfId="2" applyFont="1" applyBorder="1" applyAlignment="1" applyProtection="1"/>
    <xf numFmtId="9" fontId="8" fillId="0" borderId="11" xfId="2" applyFont="1" applyBorder="1" applyAlignment="1" applyProtection="1"/>
    <xf numFmtId="9" fontId="8" fillId="0" borderId="31" xfId="2" applyFont="1" applyBorder="1" applyAlignment="1" applyProtection="1"/>
    <xf numFmtId="9" fontId="8" fillId="0" borderId="5" xfId="2" applyFont="1" applyBorder="1" applyAlignment="1" applyProtection="1"/>
    <xf numFmtId="0" fontId="8" fillId="0" borderId="42" xfId="0" applyFont="1" applyBorder="1"/>
    <xf numFmtId="1" fontId="8" fillId="0" borderId="42" xfId="0" applyNumberFormat="1" applyFont="1" applyBorder="1"/>
    <xf numFmtId="0" fontId="8" fillId="0" borderId="6" xfId="0" applyFont="1" applyBorder="1"/>
    <xf numFmtId="0" fontId="8" fillId="0" borderId="7" xfId="0" applyFont="1" applyBorder="1"/>
    <xf numFmtId="0" fontId="8" fillId="0" borderId="18" xfId="0" applyFont="1" applyBorder="1"/>
    <xf numFmtId="1" fontId="8" fillId="0" borderId="44" xfId="0" applyNumberFormat="1" applyFont="1" applyBorder="1"/>
    <xf numFmtId="2" fontId="8" fillId="0" borderId="1" xfId="0" applyNumberFormat="1" applyFont="1" applyBorder="1"/>
    <xf numFmtId="1" fontId="8" fillId="0" borderId="1" xfId="0" applyNumberFormat="1" applyFont="1" applyBorder="1"/>
    <xf numFmtId="0" fontId="8" fillId="0" borderId="25" xfId="0" applyFont="1" applyBorder="1"/>
    <xf numFmtId="2" fontId="8" fillId="0" borderId="41" xfId="0" applyNumberFormat="1" applyFont="1" applyBorder="1"/>
    <xf numFmtId="0" fontId="8" fillId="0" borderId="2" xfId="0" applyFont="1" applyBorder="1"/>
    <xf numFmtId="2" fontId="8" fillId="0" borderId="3" xfId="0" applyNumberFormat="1" applyFont="1" applyBorder="1"/>
    <xf numFmtId="0" fontId="8" fillId="0" borderId="4" xfId="0" applyFont="1" applyBorder="1"/>
    <xf numFmtId="9" fontId="8" fillId="0" borderId="5" xfId="2" applyFont="1" applyFill="1" applyBorder="1" applyAlignment="1" applyProtection="1"/>
    <xf numFmtId="9" fontId="8" fillId="0" borderId="0" xfId="2" applyFont="1" applyFill="1" applyBorder="1" applyAlignment="1" applyProtection="1"/>
    <xf numFmtId="9" fontId="8" fillId="0" borderId="6" xfId="2" applyFont="1" applyFill="1" applyBorder="1" applyAlignment="1" applyProtection="1"/>
    <xf numFmtId="9" fontId="8" fillId="0" borderId="16" xfId="2" applyFont="1" applyFill="1" applyBorder="1" applyAlignment="1" applyProtection="1"/>
    <xf numFmtId="9" fontId="7" fillId="0" borderId="0" xfId="2" applyFont="1" applyProtection="1"/>
    <xf numFmtId="9" fontId="8" fillId="0" borderId="9" xfId="2" applyFont="1" applyFill="1" applyBorder="1" applyAlignment="1" applyProtection="1"/>
    <xf numFmtId="9" fontId="8" fillId="0" borderId="10" xfId="2" applyFont="1" applyFill="1" applyBorder="1" applyAlignment="1" applyProtection="1"/>
    <xf numFmtId="9" fontId="8" fillId="0" borderId="11" xfId="2" applyFont="1" applyFill="1" applyBorder="1" applyAlignment="1" applyProtection="1"/>
    <xf numFmtId="9" fontId="8" fillId="0" borderId="31" xfId="2" applyFont="1" applyFill="1" applyBorder="1" applyAlignment="1" applyProtection="1"/>
    <xf numFmtId="9" fontId="8" fillId="0" borderId="2" xfId="2" applyFont="1" applyFill="1" applyBorder="1" applyAlignment="1" applyProtection="1"/>
    <xf numFmtId="9" fontId="8" fillId="0" borderId="3" xfId="2" applyFont="1" applyFill="1" applyBorder="1" applyAlignment="1" applyProtection="1"/>
    <xf numFmtId="164" fontId="8" fillId="0" borderId="42" xfId="1" applyNumberFormat="1" applyFont="1" applyFill="1" applyBorder="1" applyAlignment="1" applyProtection="1"/>
    <xf numFmtId="164" fontId="8" fillId="0" borderId="5" xfId="1" applyNumberFormat="1" applyFont="1" applyFill="1" applyBorder="1" applyAlignment="1" applyProtection="1"/>
    <xf numFmtId="164" fontId="8" fillId="0" borderId="0" xfId="1" applyNumberFormat="1" applyFont="1" applyFill="1" applyBorder="1" applyAlignment="1" applyProtection="1"/>
    <xf numFmtId="164" fontId="8" fillId="0" borderId="6" xfId="1" applyNumberFormat="1" applyFont="1" applyFill="1" applyBorder="1" applyAlignment="1" applyProtection="1"/>
    <xf numFmtId="0" fontId="8" fillId="0" borderId="0" xfId="0" applyFont="1"/>
    <xf numFmtId="164" fontId="8" fillId="0" borderId="2" xfId="1" applyNumberFormat="1" applyFont="1" applyFill="1" applyBorder="1" applyAlignment="1" applyProtection="1"/>
    <xf numFmtId="164" fontId="8" fillId="0" borderId="43" xfId="1" applyNumberFormat="1" applyFont="1" applyFill="1" applyBorder="1" applyAlignment="1" applyProtection="1">
      <alignment horizontal="right"/>
    </xf>
    <xf numFmtId="164" fontId="8" fillId="0" borderId="9" xfId="1" applyNumberFormat="1" applyFont="1" applyFill="1" applyBorder="1" applyAlignment="1" applyProtection="1">
      <alignment horizontal="right"/>
    </xf>
    <xf numFmtId="164" fontId="8" fillId="0" borderId="10" xfId="0" applyNumberFormat="1" applyFont="1" applyBorder="1" applyAlignment="1">
      <alignment horizontal="right"/>
    </xf>
    <xf numFmtId="164" fontId="8" fillId="0" borderId="31" xfId="0" applyNumberFormat="1" applyFont="1" applyBorder="1" applyAlignment="1">
      <alignment horizontal="right"/>
    </xf>
    <xf numFmtId="9" fontId="8" fillId="0" borderId="42" xfId="2" applyFont="1" applyFill="1" applyBorder="1" applyAlignment="1" applyProtection="1"/>
    <xf numFmtId="165" fontId="8" fillId="0" borderId="42" xfId="2" applyNumberFormat="1" applyFont="1" applyFill="1" applyBorder="1" applyAlignment="1" applyProtection="1">
      <alignment horizontal="right"/>
    </xf>
    <xf numFmtId="165" fontId="8" fillId="0" borderId="5" xfId="2" applyNumberFormat="1" applyFont="1" applyFill="1" applyBorder="1" applyAlignment="1" applyProtection="1">
      <alignment horizontal="right"/>
    </xf>
    <xf numFmtId="165" fontId="8" fillId="0" borderId="0" xfId="2" applyNumberFormat="1" applyFont="1" applyFill="1" applyBorder="1" applyAlignment="1" applyProtection="1">
      <alignment horizontal="right"/>
    </xf>
    <xf numFmtId="0" fontId="8" fillId="0" borderId="6" xfId="0" applyFont="1" applyBorder="1" applyAlignment="1">
      <alignment horizontal="right"/>
    </xf>
    <xf numFmtId="0" fontId="8" fillId="0" borderId="16" xfId="0" applyFont="1" applyBorder="1" applyAlignment="1">
      <alignment horizontal="right"/>
    </xf>
    <xf numFmtId="164" fontId="8" fillId="0" borderId="10" xfId="1" applyNumberFormat="1" applyFont="1" applyFill="1" applyBorder="1" applyAlignment="1" applyProtection="1"/>
    <xf numFmtId="164" fontId="8" fillId="0" borderId="31" xfId="1" applyNumberFormat="1" applyFont="1" applyFill="1" applyBorder="1" applyAlignment="1" applyProtection="1"/>
    <xf numFmtId="1" fontId="8" fillId="0" borderId="41" xfId="0" applyNumberFormat="1" applyFont="1" applyBorder="1"/>
    <xf numFmtId="1" fontId="8" fillId="0" borderId="3" xfId="0" applyNumberFormat="1" applyFont="1" applyBorder="1"/>
    <xf numFmtId="165" fontId="8" fillId="0" borderId="4" xfId="0" applyNumberFormat="1" applyFont="1" applyBorder="1"/>
    <xf numFmtId="2" fontId="8" fillId="0" borderId="42" xfId="0" applyNumberFormat="1" applyFont="1" applyBorder="1"/>
    <xf numFmtId="2" fontId="8" fillId="0" borderId="6" xfId="0" applyNumberFormat="1" applyFont="1" applyBorder="1"/>
    <xf numFmtId="2" fontId="8" fillId="0" borderId="16" xfId="0" applyNumberFormat="1" applyFont="1" applyBorder="1"/>
    <xf numFmtId="2" fontId="7" fillId="0" borderId="0" xfId="0" applyNumberFormat="1" applyFont="1"/>
    <xf numFmtId="2" fontId="8" fillId="0" borderId="46" xfId="0" applyNumberFormat="1" applyFont="1" applyBorder="1"/>
    <xf numFmtId="2" fontId="8" fillId="0" borderId="22" xfId="0" applyNumberFormat="1" applyFont="1" applyBorder="1"/>
    <xf numFmtId="2" fontId="8" fillId="0" borderId="23" xfId="0" applyNumberFormat="1" applyFont="1" applyBorder="1"/>
    <xf numFmtId="2" fontId="8" fillId="0" borderId="35" xfId="0" applyNumberFormat="1" applyFont="1" applyBorder="1"/>
    <xf numFmtId="2" fontId="8" fillId="0" borderId="24" xfId="0" applyNumberFormat="1" applyFont="1" applyBorder="1"/>
    <xf numFmtId="164" fontId="16" fillId="0" borderId="0" xfId="0" applyNumberFormat="1" applyFont="1"/>
    <xf numFmtId="1" fontId="16" fillId="0" borderId="0" xfId="0" applyNumberFormat="1" applyFont="1"/>
    <xf numFmtId="0" fontId="13" fillId="0" borderId="3" xfId="0" applyFont="1" applyBorder="1"/>
    <xf numFmtId="0" fontId="13" fillId="0" borderId="5" xfId="0" applyFont="1" applyBorder="1"/>
    <xf numFmtId="0" fontId="7" fillId="0" borderId="5" xfId="0" applyFont="1" applyBorder="1"/>
    <xf numFmtId="0" fontId="8" fillId="0" borderId="5" xfId="0" applyFont="1" applyBorder="1"/>
    <xf numFmtId="0" fontId="3" fillId="0" borderId="0" xfId="3" applyAlignment="1">
      <alignment wrapText="1"/>
    </xf>
    <xf numFmtId="0" fontId="10" fillId="0" borderId="0" xfId="0" applyFont="1" applyAlignment="1">
      <alignment vertical="top"/>
    </xf>
    <xf numFmtId="0" fontId="17" fillId="0" borderId="0" xfId="3" applyFont="1" applyAlignment="1">
      <alignment vertical="top"/>
    </xf>
    <xf numFmtId="0" fontId="7" fillId="0" borderId="0" xfId="0" applyFont="1" applyAlignment="1">
      <alignment vertical="top" wrapText="1"/>
    </xf>
    <xf numFmtId="2" fontId="11" fillId="0" borderId="0" xfId="3" applyNumberFormat="1" applyFont="1" applyBorder="1" applyAlignment="1">
      <alignment vertical="top"/>
    </xf>
    <xf numFmtId="0" fontId="14" fillId="0" borderId="17" xfId="0" applyFont="1" applyBorder="1" applyAlignment="1">
      <alignment wrapText="1"/>
    </xf>
    <xf numFmtId="0" fontId="13" fillId="0" borderId="47" xfId="0" applyFont="1" applyBorder="1" applyAlignment="1">
      <alignment wrapText="1"/>
    </xf>
    <xf numFmtId="164" fontId="13" fillId="0" borderId="33" xfId="0" applyNumberFormat="1" applyFont="1" applyBorder="1"/>
    <xf numFmtId="164" fontId="13" fillId="0" borderId="50" xfId="0" applyNumberFormat="1" applyFont="1" applyBorder="1"/>
    <xf numFmtId="164" fontId="13" fillId="0" borderId="53" xfId="0" applyNumberFormat="1" applyFont="1" applyBorder="1"/>
    <xf numFmtId="9" fontId="8" fillId="0" borderId="10" xfId="2" applyFont="1" applyBorder="1" applyProtection="1"/>
    <xf numFmtId="164" fontId="13" fillId="0" borderId="58" xfId="0" applyNumberFormat="1" applyFont="1" applyBorder="1"/>
    <xf numFmtId="164" fontId="13" fillId="0" borderId="12" xfId="0" applyNumberFormat="1" applyFont="1" applyBorder="1"/>
    <xf numFmtId="0" fontId="13" fillId="0" borderId="40" xfId="0" applyFont="1" applyBorder="1"/>
    <xf numFmtId="0" fontId="13" fillId="0" borderId="50" xfId="0" applyFont="1" applyBorder="1"/>
    <xf numFmtId="0" fontId="13" fillId="0" borderId="51" xfId="0" applyFont="1" applyBorder="1"/>
    <xf numFmtId="1" fontId="13" fillId="0" borderId="51" xfId="0" applyNumberFormat="1" applyFont="1" applyBorder="1"/>
    <xf numFmtId="0" fontId="13" fillId="0" borderId="53" xfId="0" applyFont="1" applyBorder="1"/>
    <xf numFmtId="1" fontId="8" fillId="0" borderId="0" xfId="0" applyNumberFormat="1" applyFont="1"/>
    <xf numFmtId="2" fontId="8" fillId="0" borderId="0" xfId="0" applyNumberFormat="1" applyFont="1"/>
    <xf numFmtId="0" fontId="7" fillId="0" borderId="0" xfId="0" applyFont="1" applyAlignment="1">
      <alignment vertical="top"/>
    </xf>
    <xf numFmtId="0" fontId="13" fillId="0" borderId="47" xfId="0" applyFont="1" applyBorder="1"/>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53" xfId="0" applyFont="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r>
              <a:rPr lang="en-US" sz="1600" b="0">
                <a:solidFill>
                  <a:schemeClr val="tx1"/>
                </a:solidFill>
                <a:latin typeface="Avenir Next LT Pro Demi" panose="020B0704020202020204" pitchFamily="34" charset="0"/>
              </a:rPr>
              <a:t>NCQG Climate Finance Model</a:t>
            </a:r>
            <a:r>
              <a:rPr lang="en-US" sz="1600" b="0" baseline="0">
                <a:solidFill>
                  <a:schemeClr val="tx1"/>
                </a:solidFill>
                <a:latin typeface="Avenir Next LT Pro Demi" panose="020B0704020202020204" pitchFamily="34" charset="0"/>
              </a:rPr>
              <a:t> Output</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lotArea>
      <c:layout/>
      <c:barChart>
        <c:barDir val="col"/>
        <c:grouping val="stacked"/>
        <c:varyColors val="0"/>
        <c:ser>
          <c:idx val="0"/>
          <c:order val="0"/>
          <c:tx>
            <c:strRef>
              <c:f>'NCQG Climate Finance Model'!$A$3</c:f>
              <c:strCache>
                <c:ptCount val="1"/>
                <c:pt idx="0">
                  <c:v>Bilateral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Model'!$B$3:$E$3</c:f>
              <c:numCache>
                <c:formatCode>"$"#,##0</c:formatCode>
                <c:ptCount val="4"/>
                <c:pt idx="0">
                  <c:v>43.4</c:v>
                </c:pt>
                <c:pt idx="1">
                  <c:v>50</c:v>
                </c:pt>
                <c:pt idx="2">
                  <c:v>66.911278880000026</c:v>
                </c:pt>
                <c:pt idx="3">
                  <c:v>89.542384827142754</c:v>
                </c:pt>
              </c:numCache>
            </c:numRef>
          </c:val>
          <c:extLst>
            <c:ext xmlns:c16="http://schemas.microsoft.com/office/drawing/2014/chart" uri="{C3380CC4-5D6E-409C-BE32-E72D297353CC}">
              <c16:uniqueId val="{00000000-9CAC-4081-86CD-B20239BC79F8}"/>
            </c:ext>
          </c:extLst>
        </c:ser>
        <c:ser>
          <c:idx val="1"/>
          <c:order val="1"/>
          <c:tx>
            <c:strRef>
              <c:f>'NCQG Climate Finance Model'!$A$4</c:f>
              <c:strCache>
                <c:ptCount val="1"/>
                <c:pt idx="0">
                  <c:v>Multilateral climate funds (MCFs)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Model'!$B$4:$E$4</c:f>
              <c:numCache>
                <c:formatCode>"$"#,##0</c:formatCode>
                <c:ptCount val="4"/>
                <c:pt idx="0">
                  <c:v>3.6999999999999997</c:v>
                </c:pt>
                <c:pt idx="1">
                  <c:v>5</c:v>
                </c:pt>
                <c:pt idx="2">
                  <c:v>6.6911278880000022</c:v>
                </c:pt>
                <c:pt idx="3">
                  <c:v>8.954238482714274</c:v>
                </c:pt>
              </c:numCache>
            </c:numRef>
          </c:val>
          <c:extLst>
            <c:ext xmlns:c16="http://schemas.microsoft.com/office/drawing/2014/chart" uri="{C3380CC4-5D6E-409C-BE32-E72D297353CC}">
              <c16:uniqueId val="{00000001-9CAC-4081-86CD-B20239BC79F8}"/>
            </c:ext>
          </c:extLst>
        </c:ser>
        <c:ser>
          <c:idx val="2"/>
          <c:order val="2"/>
          <c:tx>
            <c:strRef>
              <c:f>'NCQG Climate Finance Model'!$A$5</c:f>
              <c:strCache>
                <c:ptCount val="1"/>
                <c:pt idx="0">
                  <c:v>Multilateral development banks (MDBs)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Model'!$B$5:$E$5</c:f>
              <c:numCache>
                <c:formatCode>"$"#,##0</c:formatCode>
                <c:ptCount val="4"/>
                <c:pt idx="0">
                  <c:v>46.9</c:v>
                </c:pt>
                <c:pt idx="1">
                  <c:v>84</c:v>
                </c:pt>
                <c:pt idx="2">
                  <c:v>120</c:v>
                </c:pt>
                <c:pt idx="3">
                  <c:v>120</c:v>
                </c:pt>
              </c:numCache>
            </c:numRef>
          </c:val>
          <c:extLst>
            <c:ext xmlns:c16="http://schemas.microsoft.com/office/drawing/2014/chart" uri="{C3380CC4-5D6E-409C-BE32-E72D297353CC}">
              <c16:uniqueId val="{00000002-9CAC-4081-86CD-B20239BC79F8}"/>
            </c:ext>
          </c:extLst>
        </c:ser>
        <c:ser>
          <c:idx val="3"/>
          <c:order val="3"/>
          <c:tx>
            <c:strRef>
              <c:f>'NCQG Climate Finance Model'!$A$6</c:f>
              <c:strCache>
                <c:ptCount val="1"/>
                <c:pt idx="0">
                  <c:v>International innovative sources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Model'!$B$6:$E$6</c:f>
              <c:numCache>
                <c:formatCode>"$"#,##0</c:formatCode>
                <c:ptCount val="4"/>
                <c:pt idx="2">
                  <c:v>0</c:v>
                </c:pt>
                <c:pt idx="3">
                  <c:v>0</c:v>
                </c:pt>
              </c:numCache>
            </c:numRef>
          </c:val>
          <c:extLst>
            <c:ext xmlns:c16="http://schemas.microsoft.com/office/drawing/2014/chart" uri="{C3380CC4-5D6E-409C-BE32-E72D297353CC}">
              <c16:uniqueId val="{00000003-9CAC-4081-86CD-B20239BC79F8}"/>
            </c:ext>
          </c:extLst>
        </c:ser>
        <c:ser>
          <c:idx val="5"/>
          <c:order val="4"/>
          <c:tx>
            <c:strRef>
              <c:f>'NCQG Climate Finance Model'!$A$8</c:f>
              <c:strCache>
                <c:ptCount val="1"/>
                <c:pt idx="0">
                  <c:v>Private finance mobilized by bilateral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Model'!$B$8:$E$8</c:f>
              <c:numCache>
                <c:formatCode>"$"#,##0</c:formatCode>
                <c:ptCount val="4"/>
                <c:pt idx="0">
                  <c:v>9.1999999999999993</c:v>
                </c:pt>
                <c:pt idx="1">
                  <c:v>12.5</c:v>
                </c:pt>
                <c:pt idx="2">
                  <c:v>14.720481353600006</c:v>
                </c:pt>
                <c:pt idx="3">
                  <c:v>19.699324661971406</c:v>
                </c:pt>
              </c:numCache>
            </c:numRef>
          </c:val>
          <c:extLst>
            <c:ext xmlns:c16="http://schemas.microsoft.com/office/drawing/2014/chart" uri="{C3380CC4-5D6E-409C-BE32-E72D297353CC}">
              <c16:uniqueId val="{00000004-9CAC-4081-86CD-B20239BC79F8}"/>
            </c:ext>
          </c:extLst>
        </c:ser>
        <c:ser>
          <c:idx val="6"/>
          <c:order val="5"/>
          <c:tx>
            <c:strRef>
              <c:f>'NCQG Climate Finance Model'!$A$9</c:f>
              <c:strCache>
                <c:ptCount val="1"/>
                <c:pt idx="0">
                  <c:v>Private finance mobilized by MDBs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Model'!$B$9:$E$9</c:f>
              <c:numCache>
                <c:formatCode>"$"#,##0</c:formatCode>
                <c:ptCount val="4"/>
                <c:pt idx="0">
                  <c:v>12.7</c:v>
                </c:pt>
                <c:pt idx="1">
                  <c:v>45.36</c:v>
                </c:pt>
                <c:pt idx="2">
                  <c:v>64.800000000000011</c:v>
                </c:pt>
                <c:pt idx="3">
                  <c:v>64.800000000000011</c:v>
                </c:pt>
              </c:numCache>
            </c:numRef>
          </c:val>
          <c:extLst>
            <c:ext xmlns:c16="http://schemas.microsoft.com/office/drawing/2014/chart" uri="{C3380CC4-5D6E-409C-BE32-E72D297353CC}">
              <c16:uniqueId val="{00000005-9CAC-4081-86CD-B20239BC79F8}"/>
            </c:ext>
          </c:extLst>
        </c:ser>
        <c:dLbls>
          <c:dLblPos val="ctr"/>
          <c:showLegendKey val="0"/>
          <c:showVal val="1"/>
          <c:showCatName val="0"/>
          <c:showSerName val="0"/>
          <c:showPercent val="0"/>
          <c:showBubbleSize val="0"/>
        </c:dLbls>
        <c:gapWidth val="50"/>
        <c:overlap val="100"/>
        <c:axId val="767644368"/>
        <c:axId val="1000250096"/>
      </c:barChart>
      <c:lineChart>
        <c:grouping val="standard"/>
        <c:varyColors val="0"/>
        <c:ser>
          <c:idx val="8"/>
          <c:order val="6"/>
          <c:tx>
            <c:strRef>
              <c:f>'NCQG Climate Finance Model'!$A$11</c:f>
              <c:strCache>
                <c:ptCount val="1"/>
                <c:pt idx="0">
                  <c:v>Grand Total Provided and Mobilized ($100 billion definition)</c:v>
                </c:pt>
              </c:strCache>
            </c:strRef>
          </c:tx>
          <c:spPr>
            <a:ln w="2540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venir Next LT Pro" panose="020B05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Model'!$B$11:$E$11</c:f>
              <c:numCache>
                <c:formatCode>"$"#,##0</c:formatCode>
                <c:ptCount val="4"/>
                <c:pt idx="0">
                  <c:v>115.9</c:v>
                </c:pt>
                <c:pt idx="1">
                  <c:v>196.86</c:v>
                </c:pt>
                <c:pt idx="2">
                  <c:v>273.12288812160006</c:v>
                </c:pt>
                <c:pt idx="3">
                  <c:v>302.99594797182846</c:v>
                </c:pt>
              </c:numCache>
            </c:numRef>
          </c:val>
          <c:smooth val="0"/>
          <c:extLst>
            <c:ext xmlns:c16="http://schemas.microsoft.com/office/drawing/2014/chart" uri="{C3380CC4-5D6E-409C-BE32-E72D297353CC}">
              <c16:uniqueId val="{00000006-9CAC-4081-86CD-B20239BC79F8}"/>
            </c:ext>
          </c:extLst>
        </c:ser>
        <c:dLbls>
          <c:dLblPos val="ctr"/>
          <c:showLegendKey val="0"/>
          <c:showVal val="1"/>
          <c:showCatName val="0"/>
          <c:showSerName val="0"/>
          <c:showPercent val="0"/>
          <c:showBubbleSize val="0"/>
        </c:dLbls>
        <c:marker val="1"/>
        <c:smooth val="0"/>
        <c:axId val="767644368"/>
        <c:axId val="1000250096"/>
      </c:lineChart>
      <c:catAx>
        <c:axId val="76764436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r>
                  <a:rPr lang="en-US" b="1">
                    <a:solidFill>
                      <a:schemeClr val="tx2"/>
                    </a:solidFill>
                  </a:rPr>
                  <a:t>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1000250096"/>
        <c:crosses val="autoZero"/>
        <c:auto val="1"/>
        <c:lblAlgn val="ctr"/>
        <c:lblOffset val="100"/>
        <c:noMultiLvlLbl val="0"/>
      </c:catAx>
      <c:valAx>
        <c:axId val="100025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r>
                  <a:rPr lang="en-US" b="1">
                    <a:solidFill>
                      <a:schemeClr val="tx2"/>
                    </a:solidFill>
                  </a:rPr>
                  <a:t>Billon U.S. dollars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endParaRPr lang="en-US"/>
            </a:p>
          </c:txPr>
        </c:title>
        <c:numFmt formatCode="&quot;$&quot;#,##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767644368"/>
        <c:crosses val="autoZero"/>
        <c:crossBetween val="between"/>
      </c:valAx>
      <c:spPr>
        <a:noFill/>
        <a:ln>
          <a:noFill/>
        </a:ln>
        <a:effectLst/>
      </c:spPr>
    </c:plotArea>
    <c:legend>
      <c:legendPos val="b"/>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venir Next LT Pro" panose="020B05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r>
              <a:rPr lang="en-US" sz="1600">
                <a:solidFill>
                  <a:schemeClr val="tx1"/>
                </a:solidFill>
                <a:latin typeface="Avenir Next LT Pro Demi" panose="020B0704020202020204" pitchFamily="34" charset="0"/>
              </a:rPr>
              <a:t>NCQG</a:t>
            </a:r>
            <a:r>
              <a:rPr lang="en-US" sz="1600" baseline="0">
                <a:solidFill>
                  <a:schemeClr val="tx1"/>
                </a:solidFill>
                <a:latin typeface="Avenir Next LT Pro Demi" panose="020B0704020202020204" pitchFamily="34" charset="0"/>
              </a:rPr>
              <a:t> </a:t>
            </a:r>
            <a:r>
              <a:rPr lang="en-US" sz="1600">
                <a:solidFill>
                  <a:schemeClr val="tx1"/>
                </a:solidFill>
                <a:latin typeface="Avenir Next LT Pro Demi" panose="020B0704020202020204" pitchFamily="34" charset="0"/>
              </a:rPr>
              <a:t>Climate Finance</a:t>
            </a:r>
            <a:r>
              <a:rPr lang="en-US" sz="1600" baseline="0">
                <a:solidFill>
                  <a:schemeClr val="tx1"/>
                </a:solidFill>
                <a:latin typeface="Avenir Next LT Pro Demi" panose="020B0704020202020204" pitchFamily="34" charset="0"/>
              </a:rPr>
              <a:t> Model Output: </a:t>
            </a:r>
          </a:p>
          <a:p>
            <a:pPr>
              <a:defRPr sz="1600">
                <a:solidFill>
                  <a:schemeClr val="tx1"/>
                </a:solidFill>
                <a:latin typeface="Avenir Next LT Pro Demi" panose="020B0704020202020204" pitchFamily="34" charset="0"/>
              </a:defRPr>
            </a:pPr>
            <a:r>
              <a:rPr lang="en-US" sz="1600" baseline="0">
                <a:solidFill>
                  <a:schemeClr val="tx1"/>
                </a:solidFill>
                <a:latin typeface="Avenir Next LT Pro Demi" panose="020B0704020202020204" pitchFamily="34" charset="0"/>
              </a:rPr>
              <a:t>Total Growth Trajectory</a:t>
            </a:r>
            <a:endParaRPr lang="en-US" sz="1600">
              <a:solidFill>
                <a:schemeClr val="tx1"/>
              </a:solidFill>
              <a:latin typeface="Avenir Next LT Pro Demi" panose="020B07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lotArea>
      <c:layout/>
      <c:lineChart>
        <c:grouping val="standard"/>
        <c:varyColors val="0"/>
        <c:ser>
          <c:idx val="0"/>
          <c:order val="0"/>
          <c:tx>
            <c:strRef>
              <c:f>'NCQG Climate Finance Model'!$B$43</c:f>
              <c:strCache>
                <c:ptCount val="1"/>
                <c:pt idx="0">
                  <c:v>OECD reported</c:v>
                </c:pt>
              </c:strCache>
            </c:strRef>
          </c:tx>
          <c:spPr>
            <a:ln w="28575" cap="rnd">
              <a:solidFill>
                <a:schemeClr val="accent1"/>
              </a:solidFill>
              <a:round/>
            </a:ln>
            <a:effectLst/>
          </c:spPr>
          <c:marker>
            <c:symbol val="none"/>
          </c:marker>
          <c:cat>
            <c:numRef>
              <c:f>'NCQG Climate Finance Model'!$A$44:$A$66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'NCQG Climate Finance Model'!$B$44:$B$66</c:f>
              <c:numCache>
                <c:formatCode>"$"#,##0</c:formatCode>
                <c:ptCount val="23"/>
                <c:pt idx="0">
                  <c:v>52.400000000000006</c:v>
                </c:pt>
                <c:pt idx="1">
                  <c:v>61.8</c:v>
                </c:pt>
                <c:pt idx="2">
                  <c:v>44.599999999999994</c:v>
                </c:pt>
                <c:pt idx="3">
                  <c:v>58.5</c:v>
                </c:pt>
                <c:pt idx="4">
                  <c:v>71.599999999999994</c:v>
                </c:pt>
                <c:pt idx="5">
                  <c:v>79.900000000000006</c:v>
                </c:pt>
                <c:pt idx="6">
                  <c:v>80.400000000000006</c:v>
                </c:pt>
                <c:pt idx="7">
                  <c:v>83.3</c:v>
                </c:pt>
                <c:pt idx="8">
                  <c:v>89.6</c:v>
                </c:pt>
                <c:pt idx="9">
                  <c:v>115.9</c:v>
                </c:pt>
              </c:numCache>
            </c:numRef>
          </c:val>
          <c:smooth val="0"/>
          <c:extLst>
            <c:ext xmlns:c16="http://schemas.microsoft.com/office/drawing/2014/chart" uri="{C3380CC4-5D6E-409C-BE32-E72D297353CC}">
              <c16:uniqueId val="{00000000-3101-4AF1-BB2D-FEE825C7CD68}"/>
            </c:ext>
          </c:extLst>
        </c:ser>
        <c:ser>
          <c:idx val="1"/>
          <c:order val="1"/>
          <c:tx>
            <c:strRef>
              <c:f>'NCQG Climate Finance Model'!$C$43</c:f>
              <c:strCache>
                <c:ptCount val="1"/>
                <c:pt idx="0">
                  <c:v>Business-as-usual</c:v>
                </c:pt>
              </c:strCache>
            </c:strRef>
          </c:tx>
          <c:spPr>
            <a:ln w="28575" cap="rnd">
              <a:solidFill>
                <a:schemeClr val="accent2"/>
              </a:solidFill>
              <a:round/>
            </a:ln>
            <a:effectLst/>
          </c:spPr>
          <c:marker>
            <c:symbol val="none"/>
          </c:marker>
          <c:cat>
            <c:numRef>
              <c:f>'NCQG Climate Finance Model'!$A$44:$A$66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'NCQG Climate Finance Model'!$C$44:$C$66</c:f>
              <c:numCache>
                <c:formatCode>General</c:formatCode>
                <c:ptCount val="23"/>
                <c:pt idx="9" formatCode="&quot;$&quot;#,##0">
                  <c:v>115.89999999999999</c:v>
                </c:pt>
                <c:pt idx="10" formatCode="&quot;$&quot;#,##0">
                  <c:v>126.02</c:v>
                </c:pt>
                <c:pt idx="11" formatCode="&quot;$&quot;#,##0">
                  <c:v>136.13999999999999</c:v>
                </c:pt>
                <c:pt idx="12" formatCode="&quot;$&quot;#,##0">
                  <c:v>146.26</c:v>
                </c:pt>
                <c:pt idx="13" formatCode="&quot;$&quot;#,##0">
                  <c:v>156.38</c:v>
                </c:pt>
                <c:pt idx="14" formatCode="&quot;$&quot;#,##0">
                  <c:v>166.5</c:v>
                </c:pt>
                <c:pt idx="15" formatCode="&quot;$&quot;#,##0">
                  <c:v>176.62</c:v>
                </c:pt>
                <c:pt idx="16" formatCode="&quot;$&quot;#,##0">
                  <c:v>186.74</c:v>
                </c:pt>
                <c:pt idx="17" formatCode="&quot;$&quot;#,##0">
                  <c:v>196.86</c:v>
                </c:pt>
                <c:pt idx="18" formatCode="&quot;$&quot;#,##0">
                  <c:v>196.86</c:v>
                </c:pt>
                <c:pt idx="19" formatCode="&quot;$&quot;#,##0">
                  <c:v>196.86</c:v>
                </c:pt>
                <c:pt idx="20" formatCode="&quot;$&quot;#,##0">
                  <c:v>196.86</c:v>
                </c:pt>
                <c:pt idx="21" formatCode="&quot;$&quot;#,##0">
                  <c:v>196.86</c:v>
                </c:pt>
                <c:pt idx="22" formatCode="&quot;$&quot;#,##0">
                  <c:v>196.86</c:v>
                </c:pt>
              </c:numCache>
            </c:numRef>
          </c:val>
          <c:smooth val="0"/>
          <c:extLst>
            <c:ext xmlns:c16="http://schemas.microsoft.com/office/drawing/2014/chart" uri="{C3380CC4-5D6E-409C-BE32-E72D297353CC}">
              <c16:uniqueId val="{00000001-3101-4AF1-BB2D-FEE825C7CD68}"/>
            </c:ext>
          </c:extLst>
        </c:ser>
        <c:ser>
          <c:idx val="2"/>
          <c:order val="2"/>
          <c:tx>
            <c:strRef>
              <c:f>'NCQG Climate Finance Model'!$D$43</c:f>
              <c:strCache>
                <c:ptCount val="1"/>
                <c:pt idx="0">
                  <c:v>Model output</c:v>
                </c:pt>
              </c:strCache>
            </c:strRef>
          </c:tx>
          <c:spPr>
            <a:ln w="28575" cap="rnd">
              <a:solidFill>
                <a:schemeClr val="accent4"/>
              </a:solidFill>
              <a:round/>
            </a:ln>
            <a:effectLst/>
          </c:spPr>
          <c:marker>
            <c:symbol val="none"/>
          </c:marker>
          <c:cat>
            <c:numRef>
              <c:f>'NCQG Climate Finance Model'!$A$44:$A$66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'NCQG Climate Finance Model'!$D$44:$D$66</c:f>
              <c:numCache>
                <c:formatCode>"$"#,##0</c:formatCode>
                <c:ptCount val="23"/>
                <c:pt idx="9">
                  <c:v>115.9</c:v>
                </c:pt>
                <c:pt idx="10">
                  <c:v>135.55286101520002</c:v>
                </c:pt>
                <c:pt idx="11">
                  <c:v>155.20572203040004</c:v>
                </c:pt>
                <c:pt idx="12">
                  <c:v>174.85858304560006</c:v>
                </c:pt>
                <c:pt idx="13">
                  <c:v>194.51144406080007</c:v>
                </c:pt>
                <c:pt idx="14">
                  <c:v>214.16430507600009</c:v>
                </c:pt>
                <c:pt idx="15">
                  <c:v>233.81716609120011</c:v>
                </c:pt>
                <c:pt idx="16">
                  <c:v>253.47002710640012</c:v>
                </c:pt>
                <c:pt idx="17">
                  <c:v>273.12288812160006</c:v>
                </c:pt>
                <c:pt idx="18">
                  <c:v>279.09750009164571</c:v>
                </c:pt>
                <c:pt idx="19">
                  <c:v>285.07211206169137</c:v>
                </c:pt>
                <c:pt idx="20">
                  <c:v>291.04672403173703</c:v>
                </c:pt>
                <c:pt idx="21">
                  <c:v>297.02133600178269</c:v>
                </c:pt>
                <c:pt idx="22">
                  <c:v>302.99594797182846</c:v>
                </c:pt>
              </c:numCache>
            </c:numRef>
          </c:val>
          <c:smooth val="0"/>
          <c:extLst>
            <c:ext xmlns:c16="http://schemas.microsoft.com/office/drawing/2014/chart" uri="{C3380CC4-5D6E-409C-BE32-E72D297353CC}">
              <c16:uniqueId val="{00000002-3101-4AF1-BB2D-FEE825C7CD68}"/>
            </c:ext>
          </c:extLst>
        </c:ser>
        <c:dLbls>
          <c:showLegendKey val="0"/>
          <c:showVal val="0"/>
          <c:showCatName val="0"/>
          <c:showSerName val="0"/>
          <c:showPercent val="0"/>
          <c:showBubbleSize val="0"/>
        </c:dLbls>
        <c:smooth val="0"/>
        <c:axId val="864408208"/>
        <c:axId val="864410728"/>
      </c:lineChart>
      <c:catAx>
        <c:axId val="8644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864410728"/>
        <c:crosses val="autoZero"/>
        <c:auto val="1"/>
        <c:lblAlgn val="ctr"/>
        <c:lblOffset val="100"/>
        <c:noMultiLvlLbl val="0"/>
      </c:catAx>
      <c:valAx>
        <c:axId val="86441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r>
                  <a:rPr lang="en-US" b="1">
                    <a:solidFill>
                      <a:schemeClr val="tx2"/>
                    </a:solidFill>
                  </a:rPr>
                  <a:t>Billion U.S. dollars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86440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venir Next LT Pro"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rgbClr val="14284B"/>
                </a:solidFill>
                <a:latin typeface="Avenir Next LT Pro Demi" panose="020B0704020202020204" pitchFamily="34" charset="0"/>
                <a:ea typeface="+mn-ea"/>
                <a:cs typeface="+mn-cs"/>
              </a:defRPr>
            </a:pPr>
            <a:r>
              <a:rPr lang="en-US" sz="1600" b="0" i="0" u="none" strike="noStrike" baseline="0">
                <a:solidFill>
                  <a:schemeClr val="tx1"/>
                </a:solidFill>
                <a:latin typeface="Avenir Next LT Pro Demi" panose="020B0704020202020204" pitchFamily="34" charset="0"/>
                <a:ea typeface="Calibri" panose="020F0502020204030204" pitchFamily="34" charset="0"/>
                <a:cs typeface="Calibri" panose="020F0502020204030204" pitchFamily="34" charset="0"/>
              </a:rPr>
              <a:t>NCQG Climate Finance Model Output: </a:t>
            </a:r>
          </a:p>
          <a:p>
            <a:pPr marL="0" marR="0" lvl="0" indent="0" algn="ctr" defTabSz="914400" rtl="0" eaLnBrk="1" fontAlgn="auto" latinLnBrk="0" hangingPunct="1">
              <a:lnSpc>
                <a:spcPct val="100000"/>
              </a:lnSpc>
              <a:spcBef>
                <a:spcPts val="0"/>
              </a:spcBef>
              <a:spcAft>
                <a:spcPts val="0"/>
              </a:spcAft>
              <a:buClrTx/>
              <a:buSzTx/>
              <a:buFontTx/>
              <a:buNone/>
              <a:tabLst/>
              <a:defRPr sz="1600">
                <a:solidFill>
                  <a:srgbClr val="14284B"/>
                </a:solidFill>
                <a:latin typeface="Avenir Next LT Pro Demi" panose="020B0704020202020204" pitchFamily="34" charset="0"/>
              </a:defRPr>
            </a:pPr>
            <a:r>
              <a:rPr lang="en-US" sz="1600">
                <a:solidFill>
                  <a:schemeClr val="tx1"/>
                </a:solidFill>
                <a:latin typeface="Avenir Next LT Pro Demi" panose="020B0704020202020204" pitchFamily="34" charset="0"/>
              </a:rPr>
              <a:t>public climate finance by channel</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rgbClr val="14284B"/>
              </a:solidFill>
              <a:latin typeface="Avenir Next LT Pro Demi" panose="020B0704020202020204" pitchFamily="34" charset="0"/>
              <a:ea typeface="+mn-ea"/>
              <a:cs typeface="+mn-cs"/>
            </a:defRPr>
          </a:pPr>
          <a:endParaRPr lang="en-US"/>
        </a:p>
      </c:txPr>
    </c:title>
    <c:autoTitleDeleted val="0"/>
    <c:plotArea>
      <c:layout/>
      <c:barChart>
        <c:barDir val="col"/>
        <c:grouping val="percentStacked"/>
        <c:varyColors val="0"/>
        <c:ser>
          <c:idx val="0"/>
          <c:order val="0"/>
          <c:tx>
            <c:strRef>
              <c:f>'NCQG Climate Finance Model'!$A$19</c:f>
              <c:strCache>
                <c:ptCount val="1"/>
                <c:pt idx="0">
                  <c:v>Bilateral public finance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Model'!$B$19:$E$19</c:f>
              <c:numCache>
                <c:formatCode>0%</c:formatCode>
                <c:ptCount val="4"/>
                <c:pt idx="0">
                  <c:v>0.46170212765957447</c:v>
                </c:pt>
                <c:pt idx="1">
                  <c:v>0.35971223021582732</c:v>
                </c:pt>
                <c:pt idx="2">
                  <c:v>0.3456118133912558</c:v>
                </c:pt>
                <c:pt idx="3">
                  <c:v>0.40981129809113731</c:v>
                </c:pt>
              </c:numCache>
            </c:numRef>
          </c:val>
          <c:extLst>
            <c:ext xmlns:c16="http://schemas.microsoft.com/office/drawing/2014/chart" uri="{C3380CC4-5D6E-409C-BE32-E72D297353CC}">
              <c16:uniqueId val="{00000000-6761-43C1-939E-59D91B8F5829}"/>
            </c:ext>
          </c:extLst>
        </c:ser>
        <c:ser>
          <c:idx val="1"/>
          <c:order val="1"/>
          <c:tx>
            <c:strRef>
              <c:f>'NCQG Climate Finance Model'!$A$20</c:f>
              <c:strCache>
                <c:ptCount val="1"/>
                <c:pt idx="0">
                  <c:v>Multilateral public finance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Model'!$B$20:$E$20</c:f>
              <c:numCache>
                <c:formatCode>0%</c:formatCode>
                <c:ptCount val="4"/>
                <c:pt idx="0">
                  <c:v>0.53829787234042559</c:v>
                </c:pt>
                <c:pt idx="1">
                  <c:v>0.64028776978417268</c:v>
                </c:pt>
                <c:pt idx="2">
                  <c:v>0.65438818660874409</c:v>
                </c:pt>
                <c:pt idx="3">
                  <c:v>0.59018870190886275</c:v>
                </c:pt>
              </c:numCache>
            </c:numRef>
          </c:val>
          <c:extLst>
            <c:ext xmlns:c16="http://schemas.microsoft.com/office/drawing/2014/chart" uri="{C3380CC4-5D6E-409C-BE32-E72D297353CC}">
              <c16:uniqueId val="{00000001-6761-43C1-939E-59D91B8F5829}"/>
            </c:ext>
          </c:extLst>
        </c:ser>
        <c:dLbls>
          <c:dLblPos val="ctr"/>
          <c:showLegendKey val="0"/>
          <c:showVal val="1"/>
          <c:showCatName val="0"/>
          <c:showSerName val="0"/>
          <c:showPercent val="0"/>
          <c:showBubbleSize val="0"/>
        </c:dLbls>
        <c:gapWidth val="50"/>
        <c:overlap val="100"/>
        <c:axId val="964420648"/>
        <c:axId val="964415248"/>
      </c:barChart>
      <c:catAx>
        <c:axId val="96442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964415248"/>
        <c:crosses val="autoZero"/>
        <c:auto val="1"/>
        <c:lblAlgn val="ctr"/>
        <c:lblOffset val="100"/>
        <c:noMultiLvlLbl val="0"/>
      </c:catAx>
      <c:valAx>
        <c:axId val="964415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964420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venir Next LT Pro" panose="020B05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rgbClr val="14284B"/>
                </a:solidFill>
                <a:latin typeface="Avenir Next LT Pro Demi" panose="020B0704020202020204" pitchFamily="34" charset="0"/>
                <a:ea typeface="+mn-ea"/>
                <a:cs typeface="+mn-cs"/>
              </a:defRPr>
            </a:pPr>
            <a:r>
              <a:rPr lang="en-US" sz="1600" b="0" i="0" u="none" strike="noStrike" baseline="0">
                <a:solidFill>
                  <a:schemeClr val="tx1"/>
                </a:solidFill>
                <a:latin typeface="Avenir Next LT Pro Demi" panose="020B0704020202020204" pitchFamily="34" charset="0"/>
                <a:ea typeface="Calibri" panose="020F0502020204030204" pitchFamily="34" charset="0"/>
                <a:cs typeface="Calibri" panose="020F0502020204030204" pitchFamily="34" charset="0"/>
              </a:rPr>
              <a:t>NCQG Climate Finance Model Output: </a:t>
            </a:r>
          </a:p>
          <a:p>
            <a:pPr marL="0" marR="0" lvl="0" indent="0" algn="ctr" defTabSz="914400" rtl="0" eaLnBrk="1" fontAlgn="auto" latinLnBrk="0" hangingPunct="1">
              <a:lnSpc>
                <a:spcPct val="100000"/>
              </a:lnSpc>
              <a:spcBef>
                <a:spcPts val="0"/>
              </a:spcBef>
              <a:spcAft>
                <a:spcPts val="0"/>
              </a:spcAft>
              <a:buClrTx/>
              <a:buSzTx/>
              <a:buFontTx/>
              <a:buNone/>
              <a:tabLst/>
              <a:defRPr sz="1600">
                <a:solidFill>
                  <a:srgbClr val="14284B"/>
                </a:solidFill>
                <a:latin typeface="Avenir Next LT Pro Demi" panose="020B0704020202020204" pitchFamily="34" charset="0"/>
              </a:defRPr>
            </a:pPr>
            <a:r>
              <a:rPr lang="en-US" sz="1600">
                <a:solidFill>
                  <a:schemeClr val="tx1"/>
                </a:solidFill>
                <a:latin typeface="Avenir Next LT Pro Demi" panose="020B0704020202020204" pitchFamily="34" charset="0"/>
              </a:rPr>
              <a:t>climate finance by source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rgbClr val="14284B"/>
              </a:solidFill>
              <a:latin typeface="Avenir Next LT Pro Demi" panose="020B0704020202020204" pitchFamily="34" charset="0"/>
              <a:ea typeface="+mn-ea"/>
              <a:cs typeface="+mn-cs"/>
            </a:defRPr>
          </a:pPr>
          <a:endParaRPr lang="en-US"/>
        </a:p>
      </c:txPr>
    </c:title>
    <c:autoTitleDeleted val="0"/>
    <c:plotArea>
      <c:layout/>
      <c:barChart>
        <c:barDir val="col"/>
        <c:grouping val="percentStacked"/>
        <c:varyColors val="0"/>
        <c:ser>
          <c:idx val="0"/>
          <c:order val="0"/>
          <c:tx>
            <c:strRef>
              <c:f>'NCQG Climate Finance Model'!$A$23</c:f>
              <c:strCache>
                <c:ptCount val="1"/>
                <c:pt idx="0">
                  <c:v>Public finance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Model'!$B$23:$E$23</c:f>
              <c:numCache>
                <c:formatCode>0%</c:formatCode>
                <c:ptCount val="4"/>
                <c:pt idx="0">
                  <c:v>0.81104400345125105</c:v>
                </c:pt>
                <c:pt idx="1">
                  <c:v>0.70608554302550031</c:v>
                </c:pt>
                <c:pt idx="2">
                  <c:v>0.70884724491418005</c:v>
                </c:pt>
                <c:pt idx="3">
                  <c:v>0.72112061158709662</c:v>
                </c:pt>
              </c:numCache>
            </c:numRef>
          </c:val>
          <c:extLst>
            <c:ext xmlns:c16="http://schemas.microsoft.com/office/drawing/2014/chart" uri="{C3380CC4-5D6E-409C-BE32-E72D297353CC}">
              <c16:uniqueId val="{00000000-DF61-470B-87D6-02CECD0338DD}"/>
            </c:ext>
          </c:extLst>
        </c:ser>
        <c:ser>
          <c:idx val="1"/>
          <c:order val="1"/>
          <c:tx>
            <c:strRef>
              <c:f>'NCQG Climate Finance Model'!$A$24</c:f>
              <c:strCache>
                <c:ptCount val="1"/>
                <c:pt idx="0">
                  <c:v>Private finance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Model'!$B$24:$E$24</c:f>
              <c:numCache>
                <c:formatCode>0%</c:formatCode>
                <c:ptCount val="4"/>
                <c:pt idx="0">
                  <c:v>0.18895599654874889</c:v>
                </c:pt>
                <c:pt idx="1">
                  <c:v>0.29391445697449964</c:v>
                </c:pt>
                <c:pt idx="2">
                  <c:v>0.29115275508581995</c:v>
                </c:pt>
                <c:pt idx="3">
                  <c:v>0.27887938841290338</c:v>
                </c:pt>
              </c:numCache>
            </c:numRef>
          </c:val>
          <c:extLst>
            <c:ext xmlns:c16="http://schemas.microsoft.com/office/drawing/2014/chart" uri="{C3380CC4-5D6E-409C-BE32-E72D297353CC}">
              <c16:uniqueId val="{00000001-DF61-470B-87D6-02CECD0338DD}"/>
            </c:ext>
          </c:extLst>
        </c:ser>
        <c:dLbls>
          <c:dLblPos val="ctr"/>
          <c:showLegendKey val="0"/>
          <c:showVal val="1"/>
          <c:showCatName val="0"/>
          <c:showSerName val="0"/>
          <c:showPercent val="0"/>
          <c:showBubbleSize val="0"/>
        </c:dLbls>
        <c:gapWidth val="50"/>
        <c:overlap val="100"/>
        <c:axId val="1045479040"/>
        <c:axId val="1045479760"/>
      </c:barChart>
      <c:catAx>
        <c:axId val="104547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1045479760"/>
        <c:crosses val="autoZero"/>
        <c:auto val="1"/>
        <c:lblAlgn val="ctr"/>
        <c:lblOffset val="100"/>
        <c:noMultiLvlLbl val="0"/>
      </c:catAx>
      <c:valAx>
        <c:axId val="104547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1045479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venir Next LT Pro" panose="020B05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rgbClr val="14284B"/>
                </a:solidFill>
                <a:latin typeface="Avenir Next LT Pro Demi" panose="020B0704020202020204" pitchFamily="34" charset="0"/>
                <a:ea typeface="+mn-ea"/>
                <a:cs typeface="+mn-cs"/>
              </a:defRPr>
            </a:pPr>
            <a:r>
              <a:rPr lang="en-US" sz="1600" b="0" i="0" u="none" strike="noStrike" baseline="0">
                <a:solidFill>
                  <a:schemeClr val="tx1"/>
                </a:solidFill>
                <a:latin typeface="Avenir Next LT Pro Demi" panose="020B0704020202020204" pitchFamily="34" charset="0"/>
                <a:ea typeface="Calibri" panose="020F0502020204030204" pitchFamily="34" charset="0"/>
                <a:cs typeface="Calibri" panose="020F0502020204030204" pitchFamily="34" charset="0"/>
              </a:rPr>
              <a:t>NCQG Climate Finance Model Output: </a:t>
            </a:r>
            <a:r>
              <a:rPr lang="en-US" sz="1600">
                <a:solidFill>
                  <a:schemeClr val="tx1"/>
                </a:solidFill>
                <a:latin typeface="Avenir Next LT Pro Demi" panose="020B0704020202020204" pitchFamily="34" charset="0"/>
              </a:rPr>
              <a:t>public climate finance by contributor</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rgbClr val="14284B"/>
              </a:solidFill>
              <a:latin typeface="Avenir Next LT Pro Demi" panose="020B0704020202020204" pitchFamily="34" charset="0"/>
              <a:ea typeface="+mn-ea"/>
              <a:cs typeface="+mn-cs"/>
            </a:defRPr>
          </a:pPr>
          <a:endParaRPr lang="en-US"/>
        </a:p>
      </c:txPr>
    </c:title>
    <c:autoTitleDeleted val="0"/>
    <c:plotArea>
      <c:layout/>
      <c:barChart>
        <c:barDir val="col"/>
        <c:grouping val="percentStacked"/>
        <c:varyColors val="0"/>
        <c:ser>
          <c:idx val="0"/>
          <c:order val="0"/>
          <c:tx>
            <c:strRef>
              <c:f>'NCQG Climate Finance Model'!$A$21</c:f>
              <c:strCache>
                <c:ptCount val="1"/>
                <c:pt idx="0">
                  <c:v>Public finance from developed countries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Model'!$B$21:$E$21</c:f>
              <c:numCache>
                <c:formatCode>0%</c:formatCode>
                <c:ptCount val="4"/>
                <c:pt idx="0">
                  <c:v>1</c:v>
                </c:pt>
                <c:pt idx="1">
                  <c:v>1</c:v>
                </c:pt>
                <c:pt idx="2">
                  <c:v>0.81405189841911441</c:v>
                </c:pt>
                <c:pt idx="3">
                  <c:v>0.83523772837007537</c:v>
                </c:pt>
              </c:numCache>
            </c:numRef>
          </c:val>
          <c:extLst>
            <c:ext xmlns:c16="http://schemas.microsoft.com/office/drawing/2014/chart" uri="{C3380CC4-5D6E-409C-BE32-E72D297353CC}">
              <c16:uniqueId val="{00000000-5DC4-4E82-808C-791494220C28}"/>
            </c:ext>
          </c:extLst>
        </c:ser>
        <c:ser>
          <c:idx val="1"/>
          <c:order val="1"/>
          <c:tx>
            <c:strRef>
              <c:f>'NCQG Climate Finance Model'!$A$22</c:f>
              <c:strCache>
                <c:ptCount val="1"/>
                <c:pt idx="0">
                  <c:v>Public finance from other countries</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3440-44C5-AF67-A48D35148DEA}"/>
                </c:ext>
              </c:extLst>
            </c:dLbl>
            <c:dLbl>
              <c:idx val="1"/>
              <c:delete val="1"/>
              <c:extLst>
                <c:ext xmlns:c15="http://schemas.microsoft.com/office/drawing/2012/chart" uri="{CE6537A1-D6FC-4f65-9D91-7224C49458BB}"/>
                <c:ext xmlns:c16="http://schemas.microsoft.com/office/drawing/2014/chart" uri="{C3380CC4-5D6E-409C-BE32-E72D297353CC}">
                  <c16:uniqueId val="{00000001-3440-44C5-AF67-A48D35148D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'NCQG Climate Finance Model'!$B$2:$E$2</c:f>
              <c:strCache>
                <c:ptCount val="4"/>
                <c:pt idx="0">
                  <c:v>2022 reported (OECD)</c:v>
                </c:pt>
                <c:pt idx="1">
                  <c:v>Business-as-usual 2030</c:v>
                </c:pt>
                <c:pt idx="2">
                  <c:v>2030</c:v>
                </c:pt>
                <c:pt idx="3">
                  <c:v>2035</c:v>
                </c:pt>
              </c:strCache>
            </c:strRef>
          </c:cat>
          <c:val>
            <c:numRef>
              <c:f>'NCQG Climate Finance Model'!$B$22:$E$22</c:f>
              <c:numCache>
                <c:formatCode>0%</c:formatCode>
                <c:ptCount val="4"/>
                <c:pt idx="0">
                  <c:v>0</c:v>
                </c:pt>
                <c:pt idx="1">
                  <c:v>0</c:v>
                </c:pt>
                <c:pt idx="2">
                  <c:v>0.18594810158088557</c:v>
                </c:pt>
                <c:pt idx="3">
                  <c:v>0.16476227162992468</c:v>
                </c:pt>
              </c:numCache>
            </c:numRef>
          </c:val>
          <c:extLst>
            <c:ext xmlns:c16="http://schemas.microsoft.com/office/drawing/2014/chart" uri="{C3380CC4-5D6E-409C-BE32-E72D297353CC}">
              <c16:uniqueId val="{00000001-5DC4-4E82-808C-791494220C28}"/>
            </c:ext>
          </c:extLst>
        </c:ser>
        <c:dLbls>
          <c:dLblPos val="ctr"/>
          <c:showLegendKey val="0"/>
          <c:showVal val="1"/>
          <c:showCatName val="0"/>
          <c:showSerName val="0"/>
          <c:showPercent val="0"/>
          <c:showBubbleSize val="0"/>
        </c:dLbls>
        <c:gapWidth val="50"/>
        <c:overlap val="100"/>
        <c:axId val="964420648"/>
        <c:axId val="964415248"/>
      </c:barChart>
      <c:catAx>
        <c:axId val="96442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964415248"/>
        <c:crosses val="autoZero"/>
        <c:auto val="1"/>
        <c:lblAlgn val="ctr"/>
        <c:lblOffset val="100"/>
        <c:noMultiLvlLbl val="0"/>
      </c:catAx>
      <c:valAx>
        <c:axId val="964415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964420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venir Next LT Pro" panose="020B05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r>
              <a:rPr lang="en-US" sz="1600">
                <a:solidFill>
                  <a:schemeClr val="tx1"/>
                </a:solidFill>
                <a:latin typeface="Avenir Next LT Pro Demi" panose="020B0704020202020204" pitchFamily="34" charset="0"/>
              </a:rPr>
              <a:t>Illustrative Scenarios for </a:t>
            </a:r>
          </a:p>
          <a:p>
            <a:pPr>
              <a:defRPr sz="1600">
                <a:latin typeface="Avenir Next LT Pro Demi" panose="020B0704020202020204" pitchFamily="34" charset="0"/>
              </a:defRPr>
            </a:pPr>
            <a:r>
              <a:rPr lang="en-US" sz="1600">
                <a:solidFill>
                  <a:schemeClr val="tx1"/>
                </a:solidFill>
                <a:latin typeface="Avenir Next LT Pro Demi" panose="020B0704020202020204" pitchFamily="34" charset="0"/>
              </a:rPr>
              <a:t>Scaling Up International</a:t>
            </a:r>
            <a:r>
              <a:rPr lang="en-US" sz="1600" baseline="0">
                <a:solidFill>
                  <a:schemeClr val="tx1"/>
                </a:solidFill>
                <a:latin typeface="Avenir Next LT Pro Demi" panose="020B0704020202020204" pitchFamily="34" charset="0"/>
              </a:rPr>
              <a:t> Climate Finance</a:t>
            </a:r>
            <a:endParaRPr lang="en-US" sz="1600">
              <a:solidFill>
                <a:schemeClr val="tx1"/>
              </a:solidFill>
              <a:latin typeface="Avenir Next LT Pro Demi" panose="020B07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lotArea>
      <c:layout/>
      <c:barChart>
        <c:barDir val="col"/>
        <c:grouping val="stacked"/>
        <c:varyColors val="0"/>
        <c:ser>
          <c:idx val="0"/>
          <c:order val="0"/>
          <c:tx>
            <c:strRef>
              <c:f>'Illustrative scenarios'!$A$3</c:f>
              <c:strCache>
                <c:ptCount val="1"/>
                <c:pt idx="0">
                  <c:v>Bilateral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scenarios'!$C$3:$K$3</c:f>
              <c:numCache>
                <c:formatCode>"$"#,##0</c:formatCode>
                <c:ptCount val="9"/>
                <c:pt idx="0">
                  <c:v>50</c:v>
                </c:pt>
                <c:pt idx="1">
                  <c:v>73.466403840000012</c:v>
                </c:pt>
                <c:pt idx="2">
                  <c:v>73.466403840000012</c:v>
                </c:pt>
                <c:pt idx="3">
                  <c:v>90.525500000000022</c:v>
                </c:pt>
                <c:pt idx="4">
                  <c:v>110.56785937499997</c:v>
                </c:pt>
                <c:pt idx="5">
                  <c:v>107.94624986363938</c:v>
                </c:pt>
                <c:pt idx="6">
                  <c:v>107.94624986363938</c:v>
                </c:pt>
                <c:pt idx="7">
                  <c:v>142.44993863000008</c:v>
                </c:pt>
                <c:pt idx="8">
                  <c:v>215.0407024103954</c:v>
                </c:pt>
              </c:numCache>
            </c:numRef>
          </c:val>
          <c:extLst>
            <c:ext xmlns:c16="http://schemas.microsoft.com/office/drawing/2014/chart" uri="{C3380CC4-5D6E-409C-BE32-E72D297353CC}">
              <c16:uniqueId val="{00000000-62D5-4AF4-AD61-E45EC46E6574}"/>
            </c:ext>
          </c:extLst>
        </c:ser>
        <c:ser>
          <c:idx val="1"/>
          <c:order val="1"/>
          <c:tx>
            <c:strRef>
              <c:f>'Illustrative scenarios'!$A$4</c:f>
              <c:strCache>
                <c:ptCount val="1"/>
                <c:pt idx="0">
                  <c:v>Multilateral climate funds (MCFs)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scenarios'!$C$4:$K$4</c:f>
              <c:numCache>
                <c:formatCode>"$"#,##0</c:formatCode>
                <c:ptCount val="9"/>
                <c:pt idx="0">
                  <c:v>5</c:v>
                </c:pt>
                <c:pt idx="1">
                  <c:v>7.3466403840000014</c:v>
                </c:pt>
                <c:pt idx="2">
                  <c:v>10.056785937499997</c:v>
                </c:pt>
                <c:pt idx="3">
                  <c:v>12.056785937499997</c:v>
                </c:pt>
                <c:pt idx="4">
                  <c:v>12.056785937499997</c:v>
                </c:pt>
                <c:pt idx="5">
                  <c:v>10.794624986363939</c:v>
                </c:pt>
                <c:pt idx="6">
                  <c:v>20.22778867853954</c:v>
                </c:pt>
                <c:pt idx="7">
                  <c:v>22.780351803539538</c:v>
                </c:pt>
                <c:pt idx="8">
                  <c:v>22.780351803539538</c:v>
                </c:pt>
              </c:numCache>
            </c:numRef>
          </c:val>
          <c:extLst>
            <c:ext xmlns:c16="http://schemas.microsoft.com/office/drawing/2014/chart" uri="{C3380CC4-5D6E-409C-BE32-E72D297353CC}">
              <c16:uniqueId val="{00000001-62D5-4AF4-AD61-E45EC46E6574}"/>
            </c:ext>
          </c:extLst>
        </c:ser>
        <c:ser>
          <c:idx val="2"/>
          <c:order val="2"/>
          <c:tx>
            <c:strRef>
              <c:f>'Illustrative scenarios'!$A$5</c:f>
              <c:strCache>
                <c:ptCount val="1"/>
                <c:pt idx="0">
                  <c:v>Multilateral development banks (MDBs)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scenarios'!$C$5:$K$5</c:f>
              <c:numCache>
                <c:formatCode>"$"#,##0</c:formatCode>
                <c:ptCount val="9"/>
                <c:pt idx="0">
                  <c:v>84</c:v>
                </c:pt>
                <c:pt idx="1">
                  <c:v>84</c:v>
                </c:pt>
                <c:pt idx="2">
                  <c:v>136.5</c:v>
                </c:pt>
                <c:pt idx="3">
                  <c:v>195</c:v>
                </c:pt>
                <c:pt idx="4">
                  <c:v>195</c:v>
                </c:pt>
                <c:pt idx="5">
                  <c:v>84</c:v>
                </c:pt>
                <c:pt idx="6">
                  <c:v>136.5</c:v>
                </c:pt>
                <c:pt idx="7">
                  <c:v>195</c:v>
                </c:pt>
                <c:pt idx="8">
                  <c:v>195</c:v>
                </c:pt>
              </c:numCache>
            </c:numRef>
          </c:val>
          <c:extLst>
            <c:ext xmlns:c16="http://schemas.microsoft.com/office/drawing/2014/chart" uri="{C3380CC4-5D6E-409C-BE32-E72D297353CC}">
              <c16:uniqueId val="{00000002-62D5-4AF4-AD61-E45EC46E6574}"/>
            </c:ext>
          </c:extLst>
        </c:ser>
        <c:ser>
          <c:idx val="3"/>
          <c:order val="3"/>
          <c:tx>
            <c:strRef>
              <c:f>'Illustrative scenarios'!$A$6</c:f>
              <c:strCache>
                <c:ptCount val="1"/>
                <c:pt idx="0">
                  <c:v>International innovative sources</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62D5-4AF4-AD61-E45EC46E6574}"/>
                </c:ext>
              </c:extLst>
            </c:dLbl>
            <c:dLbl>
              <c:idx val="1"/>
              <c:delete val="1"/>
              <c:extLst>
                <c:ext xmlns:c15="http://schemas.microsoft.com/office/drawing/2012/chart" uri="{CE6537A1-D6FC-4f65-9D91-7224C49458BB}"/>
                <c:ext xmlns:c16="http://schemas.microsoft.com/office/drawing/2014/chart" uri="{C3380CC4-5D6E-409C-BE32-E72D297353CC}">
                  <c16:uniqueId val="{00000004-62D5-4AF4-AD61-E45EC46E6574}"/>
                </c:ext>
              </c:extLst>
            </c:dLbl>
            <c:dLbl>
              <c:idx val="2"/>
              <c:delete val="1"/>
              <c:extLst>
                <c:ext xmlns:c15="http://schemas.microsoft.com/office/drawing/2012/chart" uri="{CE6537A1-D6FC-4f65-9D91-7224C49458BB}"/>
                <c:ext xmlns:c16="http://schemas.microsoft.com/office/drawing/2014/chart" uri="{C3380CC4-5D6E-409C-BE32-E72D297353CC}">
                  <c16:uniqueId val="{00000005-62D5-4AF4-AD61-E45EC46E6574}"/>
                </c:ext>
              </c:extLst>
            </c:dLbl>
            <c:dLbl>
              <c:idx val="3"/>
              <c:delete val="1"/>
              <c:extLst>
                <c:ext xmlns:c15="http://schemas.microsoft.com/office/drawing/2012/chart" uri="{CE6537A1-D6FC-4f65-9D91-7224C49458BB}"/>
                <c:ext xmlns:c16="http://schemas.microsoft.com/office/drawing/2014/chart" uri="{C3380CC4-5D6E-409C-BE32-E72D297353CC}">
                  <c16:uniqueId val="{00000006-62D5-4AF4-AD61-E45EC46E6574}"/>
                </c:ext>
              </c:extLst>
            </c:dLbl>
            <c:dLbl>
              <c:idx val="5"/>
              <c:delete val="1"/>
              <c:extLst>
                <c:ext xmlns:c15="http://schemas.microsoft.com/office/drawing/2012/chart" uri="{CE6537A1-D6FC-4f65-9D91-7224C49458BB}"/>
                <c:ext xmlns:c16="http://schemas.microsoft.com/office/drawing/2014/chart" uri="{C3380CC4-5D6E-409C-BE32-E72D297353CC}">
                  <c16:uniqueId val="{00000007-62D5-4AF4-AD61-E45EC46E6574}"/>
                </c:ext>
              </c:extLst>
            </c:dLbl>
            <c:dLbl>
              <c:idx val="6"/>
              <c:delete val="1"/>
              <c:extLst>
                <c:ext xmlns:c15="http://schemas.microsoft.com/office/drawing/2012/chart" uri="{CE6537A1-D6FC-4f65-9D91-7224C49458BB}"/>
                <c:ext xmlns:c16="http://schemas.microsoft.com/office/drawing/2014/chart" uri="{C3380CC4-5D6E-409C-BE32-E72D297353CC}">
                  <c16:uniqueId val="{00000008-62D5-4AF4-AD61-E45EC46E6574}"/>
                </c:ext>
              </c:extLst>
            </c:dLbl>
            <c:dLbl>
              <c:idx val="7"/>
              <c:delete val="1"/>
              <c:extLst>
                <c:ext xmlns:c15="http://schemas.microsoft.com/office/drawing/2012/chart" uri="{CE6537A1-D6FC-4f65-9D91-7224C49458BB}"/>
                <c:ext xmlns:c16="http://schemas.microsoft.com/office/drawing/2014/chart" uri="{C3380CC4-5D6E-409C-BE32-E72D297353CC}">
                  <c16:uniqueId val="{00000009-62D5-4AF4-AD61-E45EC46E6574}"/>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scenarios'!$C$6:$K$6</c:f>
              <c:numCache>
                <c:formatCode>"$"#,##0</c:formatCode>
                <c:ptCount val="9"/>
                <c:pt idx="0">
                  <c:v>0</c:v>
                </c:pt>
                <c:pt idx="1">
                  <c:v>0</c:v>
                </c:pt>
                <c:pt idx="2">
                  <c:v>0</c:v>
                </c:pt>
                <c:pt idx="3">
                  <c:v>0</c:v>
                </c:pt>
                <c:pt idx="4">
                  <c:v>150</c:v>
                </c:pt>
                <c:pt idx="5">
                  <c:v>0</c:v>
                </c:pt>
                <c:pt idx="6">
                  <c:v>0</c:v>
                </c:pt>
                <c:pt idx="7">
                  <c:v>0</c:v>
                </c:pt>
                <c:pt idx="8">
                  <c:v>300</c:v>
                </c:pt>
              </c:numCache>
            </c:numRef>
          </c:val>
          <c:extLst>
            <c:ext xmlns:c16="http://schemas.microsoft.com/office/drawing/2014/chart" uri="{C3380CC4-5D6E-409C-BE32-E72D297353CC}">
              <c16:uniqueId val="{0000000A-62D5-4AF4-AD61-E45EC46E6574}"/>
            </c:ext>
          </c:extLst>
        </c:ser>
        <c:ser>
          <c:idx val="5"/>
          <c:order val="4"/>
          <c:tx>
            <c:strRef>
              <c:f>'Illustrative scenarios'!$A$8</c:f>
              <c:strCache>
                <c:ptCount val="1"/>
                <c:pt idx="0">
                  <c:v>Private finance mobilized by bilateral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scenarios'!$C$8:$K$8</c:f>
              <c:numCache>
                <c:formatCode>"$"#,##0</c:formatCode>
                <c:ptCount val="9"/>
                <c:pt idx="0">
                  <c:v>12.5</c:v>
                </c:pt>
                <c:pt idx="1">
                  <c:v>18.366600960000003</c:v>
                </c:pt>
                <c:pt idx="2">
                  <c:v>22.039921152000002</c:v>
                </c:pt>
                <c:pt idx="3">
                  <c:v>27.157650000000007</c:v>
                </c:pt>
                <c:pt idx="4">
                  <c:v>55.283929687499985</c:v>
                </c:pt>
                <c:pt idx="5">
                  <c:v>26.986562465909845</c:v>
                </c:pt>
                <c:pt idx="6">
                  <c:v>32.383874959091813</c:v>
                </c:pt>
                <c:pt idx="7">
                  <c:v>42.734981589000022</c:v>
                </c:pt>
                <c:pt idx="8">
                  <c:v>107.5203512051977</c:v>
                </c:pt>
              </c:numCache>
            </c:numRef>
          </c:val>
          <c:extLst>
            <c:ext xmlns:c16="http://schemas.microsoft.com/office/drawing/2014/chart" uri="{C3380CC4-5D6E-409C-BE32-E72D297353CC}">
              <c16:uniqueId val="{0000000B-62D5-4AF4-AD61-E45EC46E6574}"/>
            </c:ext>
          </c:extLst>
        </c:ser>
        <c:ser>
          <c:idx val="6"/>
          <c:order val="5"/>
          <c:tx>
            <c:strRef>
              <c:f>'Illustrative scenarios'!$A$9</c:f>
              <c:strCache>
                <c:ptCount val="1"/>
                <c:pt idx="0">
                  <c:v>Private finance mobilized by MDBs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venir Next LT Pro"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scenarios'!$C$9:$K$9</c:f>
              <c:numCache>
                <c:formatCode>"$"#,##0</c:formatCode>
                <c:ptCount val="9"/>
                <c:pt idx="0">
                  <c:v>45.36</c:v>
                </c:pt>
                <c:pt idx="1">
                  <c:v>42</c:v>
                </c:pt>
                <c:pt idx="2">
                  <c:v>68.25</c:v>
                </c:pt>
                <c:pt idx="3">
                  <c:v>97.5</c:v>
                </c:pt>
                <c:pt idx="4">
                  <c:v>195</c:v>
                </c:pt>
                <c:pt idx="5">
                  <c:v>42</c:v>
                </c:pt>
                <c:pt idx="6">
                  <c:v>68.25</c:v>
                </c:pt>
                <c:pt idx="7">
                  <c:v>97.5</c:v>
                </c:pt>
                <c:pt idx="8">
                  <c:v>195</c:v>
                </c:pt>
              </c:numCache>
            </c:numRef>
          </c:val>
          <c:extLst>
            <c:ext xmlns:c16="http://schemas.microsoft.com/office/drawing/2014/chart" uri="{C3380CC4-5D6E-409C-BE32-E72D297353CC}">
              <c16:uniqueId val="{0000000C-62D5-4AF4-AD61-E45EC46E6574}"/>
            </c:ext>
          </c:extLst>
        </c:ser>
        <c:dLbls>
          <c:dLblPos val="ctr"/>
          <c:showLegendKey val="0"/>
          <c:showVal val="1"/>
          <c:showCatName val="0"/>
          <c:showSerName val="0"/>
          <c:showPercent val="0"/>
          <c:showBubbleSize val="0"/>
        </c:dLbls>
        <c:gapWidth val="50"/>
        <c:overlap val="100"/>
        <c:axId val="767644368"/>
        <c:axId val="1000250096"/>
      </c:barChart>
      <c:lineChart>
        <c:grouping val="standard"/>
        <c:varyColors val="0"/>
        <c:ser>
          <c:idx val="8"/>
          <c:order val="6"/>
          <c:tx>
            <c:strRef>
              <c:f>'Illustrative scenarios'!$A$11</c:f>
              <c:strCache>
                <c:ptCount val="1"/>
                <c:pt idx="0">
                  <c:v>Grand Total Provided and Mobilized ($100 billion definition)</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'Illustrative scenarios'!$C$1:$K$2</c:f>
              <c:multiLvlStrCache>
                <c:ptCount val="9"/>
                <c:lvl>
                  <c:pt idx="0">
                    <c:v>Business-as-usual 2030</c:v>
                  </c:pt>
                  <c:pt idx="1">
                    <c:v>Developed Countries Increase</c:v>
                  </c:pt>
                  <c:pt idx="2">
                    <c:v>Bigger and Better Multilaterals</c:v>
                  </c:pt>
                  <c:pt idx="3">
                    <c:v>Recognising Other Contributors</c:v>
                  </c:pt>
                  <c:pt idx="4">
                    <c:v>Harnessing Innovative Sources and Increasing Mobilization</c:v>
                  </c:pt>
                  <c:pt idx="5">
                    <c:v>Developed Countries Increase</c:v>
                  </c:pt>
                  <c:pt idx="6">
                    <c:v>Bigger and better multilaterals</c:v>
                  </c:pt>
                  <c:pt idx="7">
                    <c:v>Recognising Other Contributors</c:v>
                  </c:pt>
                  <c:pt idx="8">
                    <c:v>Harnessing Innovative Sources and Increasing Mobilization</c:v>
                  </c:pt>
                </c:lvl>
                <c:lvl>
                  <c:pt idx="1">
                    <c:v>Amount in 2030</c:v>
                  </c:pt>
                  <c:pt idx="5">
                    <c:v>Amount in 2035</c:v>
                  </c:pt>
                </c:lvl>
              </c:multiLvlStrCache>
            </c:multiLvlStrRef>
          </c:cat>
          <c:val>
            <c:numRef>
              <c:f>'Illustrative scenarios'!$C$11:$K$11</c:f>
              <c:numCache>
                <c:formatCode>"$"#,##0</c:formatCode>
                <c:ptCount val="9"/>
                <c:pt idx="0">
                  <c:v>196.86</c:v>
                </c:pt>
                <c:pt idx="1">
                  <c:v>225.17964518400001</c:v>
                </c:pt>
                <c:pt idx="2">
                  <c:v>310.3131109295</c:v>
                </c:pt>
                <c:pt idx="3">
                  <c:v>422.23993593750004</c:v>
                </c:pt>
                <c:pt idx="4">
                  <c:v>717.90857499999993</c:v>
                </c:pt>
                <c:pt idx="5">
                  <c:v>271.72743731591316</c:v>
                </c:pt>
                <c:pt idx="6">
                  <c:v>365.30791350127072</c:v>
                </c:pt>
                <c:pt idx="7">
                  <c:v>500.46527202253964</c:v>
                </c:pt>
                <c:pt idx="8">
                  <c:v>1035.3414054191326</c:v>
                </c:pt>
              </c:numCache>
            </c:numRef>
          </c:val>
          <c:smooth val="0"/>
          <c:extLst>
            <c:ext xmlns:c16="http://schemas.microsoft.com/office/drawing/2014/chart" uri="{C3380CC4-5D6E-409C-BE32-E72D297353CC}">
              <c16:uniqueId val="{0000000D-62D5-4AF4-AD61-E45EC46E6574}"/>
            </c:ext>
          </c:extLst>
        </c:ser>
        <c:dLbls>
          <c:dLblPos val="ctr"/>
          <c:showLegendKey val="0"/>
          <c:showVal val="1"/>
          <c:showCatName val="0"/>
          <c:showSerName val="0"/>
          <c:showPercent val="0"/>
          <c:showBubbleSize val="0"/>
        </c:dLbls>
        <c:marker val="1"/>
        <c:smooth val="0"/>
        <c:axId val="767644368"/>
        <c:axId val="1000250096"/>
      </c:lineChart>
      <c:catAx>
        <c:axId val="76764436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r>
                  <a:rPr lang="en-US" b="1">
                    <a:solidFill>
                      <a:schemeClr val="tx2"/>
                    </a:solidFill>
                  </a:rPr>
                  <a:t>Illustrative scenarios</a:t>
                </a:r>
              </a:p>
            </c:rich>
          </c:tx>
          <c:layout>
            <c:manualLayout>
              <c:xMode val="edge"/>
              <c:yMode val="edge"/>
              <c:x val="0.45466644794400701"/>
              <c:y val="0.8988862915573052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1000250096"/>
        <c:crosses val="autoZero"/>
        <c:auto val="1"/>
        <c:lblAlgn val="ctr"/>
        <c:lblOffset val="100"/>
        <c:noMultiLvlLbl val="0"/>
      </c:catAx>
      <c:valAx>
        <c:axId val="100025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r>
                  <a:rPr lang="en-US" b="1">
                    <a:solidFill>
                      <a:schemeClr val="tx2"/>
                    </a:solidFill>
                  </a:rPr>
                  <a:t>Billon U.S. dollars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endParaRPr lang="en-US"/>
            </a:p>
          </c:txPr>
        </c:title>
        <c:numFmt formatCode="&quot;$&quot;#,##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767644368"/>
        <c:crosses val="autoZero"/>
        <c:crossBetween val="between"/>
      </c:valAx>
      <c:spPr>
        <a:noFill/>
        <a:ln>
          <a:noFill/>
        </a:ln>
        <a:effectLst/>
      </c:spPr>
    </c:plotArea>
    <c:legend>
      <c:legendPos val="b"/>
      <c:legendEntry>
        <c:idx val="6"/>
        <c:delete val="1"/>
      </c:legendEntry>
      <c:layout>
        <c:manualLayout>
          <c:xMode val="edge"/>
          <c:yMode val="edge"/>
          <c:x val="1.2193436604738142E-2"/>
          <c:y val="0.92913553198442211"/>
          <c:w val="0.97909882833273287"/>
          <c:h val="6.118292226150744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venir Next LT Pro" panose="020B05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r>
              <a:rPr lang="en-US" sz="1600" b="0" i="0" u="none" strike="noStrike" kern="1200" spc="0" baseline="0">
                <a:solidFill>
                  <a:schemeClr val="tx1"/>
                </a:solidFill>
                <a:latin typeface="Avenir Next LT Pro Demi" panose="020B0704020202020204" pitchFamily="34" charset="0"/>
              </a:rPr>
              <a:t>Growth Trajectories Under </a:t>
            </a:r>
            <a:r>
              <a:rPr lang="en-US" sz="1600">
                <a:solidFill>
                  <a:schemeClr val="tx1"/>
                </a:solidFill>
                <a:latin typeface="Avenir Next LT Pro Demi" panose="020B0704020202020204" pitchFamily="34" charset="0"/>
              </a:rPr>
              <a:t>Illustrative Scenarios for Scaling Up</a:t>
            </a:r>
            <a:r>
              <a:rPr lang="en-US" sz="1600" baseline="0">
                <a:solidFill>
                  <a:schemeClr val="tx1"/>
                </a:solidFill>
                <a:latin typeface="Avenir Next LT Pro Demi" panose="020B0704020202020204" pitchFamily="34" charset="0"/>
              </a:rPr>
              <a:t> International Climate Finance</a:t>
            </a:r>
            <a:endParaRPr lang="en-US" sz="1600">
              <a:solidFill>
                <a:schemeClr val="tx1"/>
              </a:solidFill>
              <a:latin typeface="Avenir Next LT Pro Demi" panose="020B07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Avenir Next LT Pro Demi" panose="020B0704020202020204" pitchFamily="34" charset="0"/>
              <a:ea typeface="+mn-ea"/>
              <a:cs typeface="+mn-cs"/>
            </a:defRPr>
          </a:pPr>
          <a:endParaRPr lang="en-US"/>
        </a:p>
      </c:txPr>
    </c:title>
    <c:autoTitleDeleted val="0"/>
    <c:plotArea>
      <c:layout>
        <c:manualLayout>
          <c:layoutTarget val="inner"/>
          <c:xMode val="edge"/>
          <c:yMode val="edge"/>
          <c:x val="0.10987122703412074"/>
          <c:y val="0.11699092300962381"/>
          <c:w val="0.86158710629921265"/>
          <c:h val="0.63601463011567994"/>
        </c:manualLayout>
      </c:layout>
      <c:lineChart>
        <c:grouping val="standard"/>
        <c:varyColors val="0"/>
        <c:ser>
          <c:idx val="0"/>
          <c:order val="0"/>
          <c:tx>
            <c:strRef>
              <c:f>'Illustrative scenarios'!$C$43</c:f>
              <c:strCache>
                <c:ptCount val="1"/>
                <c:pt idx="0">
                  <c:v>OECD reported (2013-2022)</c:v>
                </c:pt>
              </c:strCache>
            </c:strRef>
          </c:tx>
          <c:spPr>
            <a:ln w="28575" cap="rnd">
              <a:solidFill>
                <a:schemeClr val="accent1"/>
              </a:solidFill>
              <a:round/>
            </a:ln>
            <a:effectLst/>
          </c:spPr>
          <c:marker>
            <c:symbol val="none"/>
          </c:marker>
          <c:cat>
            <c:numRef>
              <c:f>'Illustrative scenarios'!$B$44:$B$66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'Illustrative scenarios'!$C$44:$C$66</c:f>
              <c:numCache>
                <c:formatCode>"$"#,##0</c:formatCode>
                <c:ptCount val="23"/>
                <c:pt idx="0">
                  <c:v>52.400000000000006</c:v>
                </c:pt>
                <c:pt idx="1">
                  <c:v>61.8</c:v>
                </c:pt>
                <c:pt idx="2">
                  <c:v>44.599999999999994</c:v>
                </c:pt>
                <c:pt idx="3">
                  <c:v>58.5</c:v>
                </c:pt>
                <c:pt idx="4">
                  <c:v>71.599999999999994</c:v>
                </c:pt>
                <c:pt idx="5">
                  <c:v>79.900000000000006</c:v>
                </c:pt>
                <c:pt idx="6">
                  <c:v>80.400000000000006</c:v>
                </c:pt>
                <c:pt idx="7">
                  <c:v>83.3</c:v>
                </c:pt>
                <c:pt idx="8">
                  <c:v>89.6</c:v>
                </c:pt>
                <c:pt idx="9">
                  <c:v>115.9</c:v>
                </c:pt>
              </c:numCache>
            </c:numRef>
          </c:val>
          <c:smooth val="0"/>
          <c:extLst>
            <c:ext xmlns:c16="http://schemas.microsoft.com/office/drawing/2014/chart" uri="{C3380CC4-5D6E-409C-BE32-E72D297353CC}">
              <c16:uniqueId val="{00000000-6631-48FB-BA06-B8564232D6B5}"/>
            </c:ext>
          </c:extLst>
        </c:ser>
        <c:ser>
          <c:idx val="1"/>
          <c:order val="1"/>
          <c:tx>
            <c:strRef>
              <c:f>'Illustrative scenarios'!$D$43</c:f>
              <c:strCache>
                <c:ptCount val="1"/>
                <c:pt idx="0">
                  <c:v>Business as usual</c:v>
                </c:pt>
              </c:strCache>
            </c:strRef>
          </c:tx>
          <c:spPr>
            <a:ln w="28575" cap="rnd">
              <a:solidFill>
                <a:schemeClr val="accent2"/>
              </a:solidFill>
              <a:round/>
            </a:ln>
            <a:effectLst/>
          </c:spPr>
          <c:marker>
            <c:symbol val="none"/>
          </c:marker>
          <c:cat>
            <c:numRef>
              <c:f>'Illustrative scenarios'!$B$44:$B$66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'Illustrative scenarios'!$D$44:$D$66</c:f>
              <c:numCache>
                <c:formatCode>General</c:formatCode>
                <c:ptCount val="23"/>
                <c:pt idx="9" formatCode="&quot;$&quot;#,##0">
                  <c:v>115.89999999999999</c:v>
                </c:pt>
                <c:pt idx="10" formatCode="&quot;$&quot;#,##0">
                  <c:v>122.97499999999999</c:v>
                </c:pt>
                <c:pt idx="11" formatCode="&quot;$&quot;#,##0">
                  <c:v>130.04999999999998</c:v>
                </c:pt>
                <c:pt idx="12" formatCode="&quot;$&quot;#,##0">
                  <c:v>137.12499999999997</c:v>
                </c:pt>
                <c:pt idx="13" formatCode="&quot;$&quot;#,##0">
                  <c:v>144.19999999999996</c:v>
                </c:pt>
                <c:pt idx="14" formatCode="&quot;$&quot;#,##0">
                  <c:v>151.27499999999995</c:v>
                </c:pt>
                <c:pt idx="15" formatCode="&quot;$&quot;#,##0">
                  <c:v>158.34999999999994</c:v>
                </c:pt>
                <c:pt idx="16" formatCode="&quot;$&quot;#,##0">
                  <c:v>165.42499999999993</c:v>
                </c:pt>
                <c:pt idx="17" formatCode="&quot;$&quot;#,##0">
                  <c:v>172.5</c:v>
                </c:pt>
                <c:pt idx="18" formatCode="&quot;$&quot;#,##0">
                  <c:v>172.5</c:v>
                </c:pt>
                <c:pt idx="19" formatCode="&quot;$&quot;#,##0">
                  <c:v>172.5</c:v>
                </c:pt>
                <c:pt idx="20" formatCode="&quot;$&quot;#,##0">
                  <c:v>172.5</c:v>
                </c:pt>
                <c:pt idx="21" formatCode="&quot;$&quot;#,##0">
                  <c:v>172.5</c:v>
                </c:pt>
                <c:pt idx="22" formatCode="&quot;$&quot;#,##0">
                  <c:v>172.5</c:v>
                </c:pt>
              </c:numCache>
            </c:numRef>
          </c:val>
          <c:smooth val="0"/>
          <c:extLst>
            <c:ext xmlns:c16="http://schemas.microsoft.com/office/drawing/2014/chart" uri="{C3380CC4-5D6E-409C-BE32-E72D297353CC}">
              <c16:uniqueId val="{00000001-6631-48FB-BA06-B8564232D6B5}"/>
            </c:ext>
          </c:extLst>
        </c:ser>
        <c:ser>
          <c:idx val="2"/>
          <c:order val="2"/>
          <c:tx>
            <c:strRef>
              <c:f>'Illustrative scenarios'!$E$43</c:f>
              <c:strCache>
                <c:ptCount val="1"/>
                <c:pt idx="0">
                  <c:v>Developed Countries Increase</c:v>
                </c:pt>
              </c:strCache>
            </c:strRef>
          </c:tx>
          <c:spPr>
            <a:ln w="28575" cap="rnd">
              <a:solidFill>
                <a:schemeClr val="accent6"/>
              </a:solidFill>
              <a:round/>
            </a:ln>
            <a:effectLst/>
          </c:spPr>
          <c:marker>
            <c:symbol val="none"/>
          </c:marker>
          <c:cat>
            <c:numRef>
              <c:f>'Illustrative scenarios'!$B$44:$B$66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'Illustrative scenarios'!$E$44:$E$66</c:f>
              <c:numCache>
                <c:formatCode>"$"#,##0</c:formatCode>
                <c:ptCount val="23"/>
                <c:pt idx="9">
                  <c:v>115.90000000000002</c:v>
                </c:pt>
                <c:pt idx="10">
                  <c:v>126.97870564800002</c:v>
                </c:pt>
                <c:pt idx="11">
                  <c:v>138.05741129600003</c:v>
                </c:pt>
                <c:pt idx="12">
                  <c:v>149.13611694400004</c:v>
                </c:pt>
                <c:pt idx="13">
                  <c:v>160.21482259200005</c:v>
                </c:pt>
                <c:pt idx="14">
                  <c:v>171.29352824000006</c:v>
                </c:pt>
                <c:pt idx="15">
                  <c:v>182.37223388800007</c:v>
                </c:pt>
                <c:pt idx="16">
                  <c:v>193.45093953600008</c:v>
                </c:pt>
                <c:pt idx="17">
                  <c:v>204.52964518400003</c:v>
                </c:pt>
                <c:pt idx="18">
                  <c:v>213.83920361038267</c:v>
                </c:pt>
                <c:pt idx="19">
                  <c:v>223.14876203676531</c:v>
                </c:pt>
                <c:pt idx="20">
                  <c:v>232.45832046314794</c:v>
                </c:pt>
                <c:pt idx="21">
                  <c:v>241.76787888953058</c:v>
                </c:pt>
                <c:pt idx="22">
                  <c:v>251.07743731591319</c:v>
                </c:pt>
              </c:numCache>
            </c:numRef>
          </c:val>
          <c:smooth val="0"/>
          <c:extLst>
            <c:ext xmlns:c16="http://schemas.microsoft.com/office/drawing/2014/chart" uri="{C3380CC4-5D6E-409C-BE32-E72D297353CC}">
              <c16:uniqueId val="{00000002-6631-48FB-BA06-B8564232D6B5}"/>
            </c:ext>
          </c:extLst>
        </c:ser>
        <c:ser>
          <c:idx val="3"/>
          <c:order val="3"/>
          <c:tx>
            <c:strRef>
              <c:f>'Illustrative scenarios'!$F$43</c:f>
              <c:strCache>
                <c:ptCount val="1"/>
                <c:pt idx="0">
                  <c:v>Bigger and Better Multilaterals</c:v>
                </c:pt>
              </c:strCache>
            </c:strRef>
          </c:tx>
          <c:spPr>
            <a:ln w="28575" cap="rnd">
              <a:solidFill>
                <a:schemeClr val="accent3"/>
              </a:solidFill>
              <a:round/>
            </a:ln>
            <a:effectLst/>
          </c:spPr>
          <c:marker>
            <c:symbol val="none"/>
          </c:marker>
          <c:cat>
            <c:numRef>
              <c:f>'Illustrative scenarios'!$B$44:$B$66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'Illustrative scenarios'!$F$44:$F$66</c:f>
              <c:numCache>
                <c:formatCode>General</c:formatCode>
                <c:ptCount val="23"/>
                <c:pt idx="9" formatCode="&quot;$&quot;#,##0">
                  <c:v>115.89999999999995</c:v>
                </c:pt>
                <c:pt idx="10" formatCode="&quot;$&quot;#,##0">
                  <c:v>140.20163886618747</c:v>
                </c:pt>
                <c:pt idx="11" formatCode="&quot;$&quot;#,##0">
                  <c:v>164.50327773237498</c:v>
                </c:pt>
                <c:pt idx="12" formatCode="&quot;$&quot;#,##0">
                  <c:v>188.8049165985625</c:v>
                </c:pt>
                <c:pt idx="13" formatCode="&quot;$&quot;#,##0">
                  <c:v>213.10655546475002</c:v>
                </c:pt>
                <c:pt idx="14" formatCode="&quot;$&quot;#,##0">
                  <c:v>237.40819433093753</c:v>
                </c:pt>
                <c:pt idx="15" formatCode="&quot;$&quot;#,##0">
                  <c:v>261.70983319712502</c:v>
                </c:pt>
                <c:pt idx="16" formatCode="&quot;$&quot;#,##0">
                  <c:v>286.01147206331251</c:v>
                </c:pt>
                <c:pt idx="17" formatCode="&quot;$&quot;#,##0">
                  <c:v>310.31311092950006</c:v>
                </c:pt>
                <c:pt idx="18" formatCode="&quot;$&quot;#,##0">
                  <c:v>321.31207144385417</c:v>
                </c:pt>
                <c:pt idx="19" formatCode="&quot;$&quot;#,##0">
                  <c:v>332.31103195820828</c:v>
                </c:pt>
                <c:pt idx="20" formatCode="&quot;$&quot;#,##0">
                  <c:v>343.30999247256239</c:v>
                </c:pt>
                <c:pt idx="21" formatCode="&quot;$&quot;#,##0">
                  <c:v>354.30895298691649</c:v>
                </c:pt>
                <c:pt idx="22" formatCode="&quot;$&quot;#,##0">
                  <c:v>365.30791350127072</c:v>
                </c:pt>
              </c:numCache>
            </c:numRef>
          </c:val>
          <c:smooth val="0"/>
          <c:extLst>
            <c:ext xmlns:c16="http://schemas.microsoft.com/office/drawing/2014/chart" uri="{C3380CC4-5D6E-409C-BE32-E72D297353CC}">
              <c16:uniqueId val="{00000003-6631-48FB-BA06-B8564232D6B5}"/>
            </c:ext>
          </c:extLst>
        </c:ser>
        <c:ser>
          <c:idx val="4"/>
          <c:order val="4"/>
          <c:tx>
            <c:strRef>
              <c:f>'Illustrative scenarios'!$G$43</c:f>
              <c:strCache>
                <c:ptCount val="1"/>
                <c:pt idx="0">
                  <c:v>Recognising Other Contributors</c:v>
                </c:pt>
              </c:strCache>
            </c:strRef>
          </c:tx>
          <c:spPr>
            <a:ln w="28575" cap="rnd">
              <a:solidFill>
                <a:schemeClr val="accent5"/>
              </a:solidFill>
              <a:round/>
            </a:ln>
            <a:effectLst/>
          </c:spPr>
          <c:marker>
            <c:symbol val="none"/>
          </c:marker>
          <c:cat>
            <c:numRef>
              <c:f>'Illustrative scenarios'!$B$44:$B$66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'Illustrative scenarios'!$G$44:$G$66</c:f>
              <c:numCache>
                <c:formatCode>0%</c:formatCode>
                <c:ptCount val="23"/>
                <c:pt idx="9" formatCode="&quot;$&quot;#,##0">
                  <c:v>115.89999999999998</c:v>
                </c:pt>
                <c:pt idx="10" formatCode="&quot;$&quot;#,##0">
                  <c:v>154.19249199218748</c:v>
                </c:pt>
                <c:pt idx="11" formatCode="&quot;$&quot;#,##0">
                  <c:v>192.48498398437499</c:v>
                </c:pt>
                <c:pt idx="12" formatCode="&quot;$&quot;#,##0">
                  <c:v>230.7774759765625</c:v>
                </c:pt>
                <c:pt idx="13" formatCode="&quot;$&quot;#,##0">
                  <c:v>269.06996796875001</c:v>
                </c:pt>
                <c:pt idx="14" formatCode="&quot;$&quot;#,##0">
                  <c:v>307.36245996093749</c:v>
                </c:pt>
                <c:pt idx="15" formatCode="&quot;$&quot;#,##0">
                  <c:v>345.65495195312496</c:v>
                </c:pt>
                <c:pt idx="16" formatCode="&quot;$&quot;#,##0">
                  <c:v>383.94744394531244</c:v>
                </c:pt>
                <c:pt idx="17" formatCode="&quot;$&quot;#,##0">
                  <c:v>422.23993593750004</c:v>
                </c:pt>
                <c:pt idx="18" formatCode="&quot;$&quot;#,##0">
                  <c:v>437.88500315450796</c:v>
                </c:pt>
                <c:pt idx="19" formatCode="&quot;$&quot;#,##0">
                  <c:v>453.53007037151588</c:v>
                </c:pt>
                <c:pt idx="20" formatCode="&quot;$&quot;#,##0">
                  <c:v>469.1751375885238</c:v>
                </c:pt>
                <c:pt idx="21" formatCode="&quot;$&quot;#,##0">
                  <c:v>484.82020480553172</c:v>
                </c:pt>
                <c:pt idx="22" formatCode="&quot;$&quot;#,##0">
                  <c:v>500.46527202253964</c:v>
                </c:pt>
              </c:numCache>
            </c:numRef>
          </c:val>
          <c:smooth val="0"/>
          <c:extLst>
            <c:ext xmlns:c16="http://schemas.microsoft.com/office/drawing/2014/chart" uri="{C3380CC4-5D6E-409C-BE32-E72D297353CC}">
              <c16:uniqueId val="{00000004-6631-48FB-BA06-B8564232D6B5}"/>
            </c:ext>
          </c:extLst>
        </c:ser>
        <c:ser>
          <c:idx val="5"/>
          <c:order val="5"/>
          <c:tx>
            <c:strRef>
              <c:f>'Illustrative scenarios'!$H$43</c:f>
              <c:strCache>
                <c:ptCount val="1"/>
                <c:pt idx="0">
                  <c:v>Harnessing Innovative Sources and Increasing Mobilization</c:v>
                </c:pt>
              </c:strCache>
            </c:strRef>
          </c:tx>
          <c:spPr>
            <a:ln w="28575" cap="rnd">
              <a:solidFill>
                <a:schemeClr val="accent4"/>
              </a:solidFill>
              <a:round/>
            </a:ln>
            <a:effectLst/>
          </c:spPr>
          <c:marker>
            <c:symbol val="none"/>
          </c:marker>
          <c:cat>
            <c:numRef>
              <c:f>'Illustrative scenarios'!$B$44:$B$66</c:f>
              <c:numCache>
                <c:formatCode>General</c:formatCode>
                <c:ptCount val="2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numCache>
            </c:numRef>
          </c:cat>
          <c:val>
            <c:numRef>
              <c:f>'Illustrative scenarios'!$H$44:$H$66</c:f>
              <c:numCache>
                <c:formatCode>General</c:formatCode>
                <c:ptCount val="23"/>
                <c:pt idx="9" formatCode="&quot;$&quot;#,##0">
                  <c:v>115.89999999999999</c:v>
                </c:pt>
                <c:pt idx="10" formatCode="&quot;$&quot;#,##0">
                  <c:v>191.15107187499999</c:v>
                </c:pt>
                <c:pt idx="11" formatCode="&quot;$&quot;#,##0">
                  <c:v>266.40214374999999</c:v>
                </c:pt>
                <c:pt idx="12" formatCode="&quot;$&quot;#,##0">
                  <c:v>341.65321562499997</c:v>
                </c:pt>
                <c:pt idx="13" formatCode="&quot;$&quot;#,##0">
                  <c:v>416.90428749999995</c:v>
                </c:pt>
                <c:pt idx="14" formatCode="&quot;$&quot;#,##0">
                  <c:v>492.15535937499993</c:v>
                </c:pt>
                <c:pt idx="15" formatCode="&quot;$&quot;#,##0">
                  <c:v>567.40643124999997</c:v>
                </c:pt>
                <c:pt idx="16" formatCode="&quot;$&quot;#,##0">
                  <c:v>642.65750312499995</c:v>
                </c:pt>
                <c:pt idx="17" formatCode="&quot;$&quot;#,##0">
                  <c:v>717.90857499999993</c:v>
                </c:pt>
                <c:pt idx="18" formatCode="&quot;$&quot;#,##0">
                  <c:v>781.3951410838265</c:v>
                </c:pt>
                <c:pt idx="19" formatCode="&quot;$&quot;#,##0">
                  <c:v>844.88170716765308</c:v>
                </c:pt>
                <c:pt idx="20" formatCode="&quot;$&quot;#,##0">
                  <c:v>908.36827325147965</c:v>
                </c:pt>
                <c:pt idx="21" formatCode="&quot;$&quot;#,##0">
                  <c:v>971.85483933530622</c:v>
                </c:pt>
                <c:pt idx="22" formatCode="&quot;$&quot;#,##0">
                  <c:v>1035.3414054191326</c:v>
                </c:pt>
              </c:numCache>
            </c:numRef>
          </c:val>
          <c:smooth val="0"/>
          <c:extLst>
            <c:ext xmlns:c16="http://schemas.microsoft.com/office/drawing/2014/chart" uri="{C3380CC4-5D6E-409C-BE32-E72D297353CC}">
              <c16:uniqueId val="{00000005-6631-48FB-BA06-B8564232D6B5}"/>
            </c:ext>
          </c:extLst>
        </c:ser>
        <c:dLbls>
          <c:showLegendKey val="0"/>
          <c:showVal val="0"/>
          <c:showCatName val="0"/>
          <c:showSerName val="0"/>
          <c:showPercent val="0"/>
          <c:showBubbleSize val="0"/>
        </c:dLbls>
        <c:smooth val="0"/>
        <c:axId val="741292912"/>
        <c:axId val="741291472"/>
      </c:lineChart>
      <c:catAx>
        <c:axId val="741292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741291472"/>
        <c:crosses val="autoZero"/>
        <c:auto val="1"/>
        <c:lblAlgn val="ctr"/>
        <c:lblOffset val="100"/>
        <c:noMultiLvlLbl val="0"/>
      </c:catAx>
      <c:valAx>
        <c:axId val="741291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r>
                  <a:rPr lang="en-US" b="1">
                    <a:solidFill>
                      <a:schemeClr val="tx2"/>
                    </a:solidFill>
                  </a:rPr>
                  <a:t>Billion U.S. dollars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Avenir Next LT Pro" panose="020B0504020202020204" pitchFamily="34" charset="0"/>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crossAx val="741292912"/>
        <c:crosses val="autoZero"/>
        <c:crossBetween val="midCat"/>
      </c:valAx>
      <c:spPr>
        <a:noFill/>
        <a:ln>
          <a:noFill/>
        </a:ln>
        <a:effectLst/>
      </c:spPr>
    </c:plotArea>
    <c:legend>
      <c:legendPos val="b"/>
      <c:layout>
        <c:manualLayout>
          <c:xMode val="edge"/>
          <c:yMode val="edge"/>
          <c:x val="4.2815105812424203E-2"/>
          <c:y val="0.8292145426266162"/>
          <c:w val="0.94213551505627968"/>
          <c:h val="0.1522669388548653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venir Next LT Pro"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venir Next LT Pro" panose="020B0504020202020204"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vertOverflow="overflow" horzOverflow="overflow" wrap="square" lIns="0" tIns="0" rIns="0" bIns="0"/>
          <a:lstStyle/>
          <a:p>
            <a:pPr marL="0" marR="0" lvl="0" indent="0" algn="ctr" defTabSz="914400" rtl="0" eaLnBrk="1" fontAlgn="auto" latinLnBrk="0" hangingPunct="1">
              <a:lnSpc>
                <a:spcPct val="100000"/>
              </a:lnSpc>
              <a:spcBef>
                <a:spcPts val="0"/>
              </a:spcBef>
              <a:spcAft>
                <a:spcPts val="0"/>
              </a:spcAft>
              <a:buClrTx/>
              <a:buSzTx/>
              <a:buFontTx/>
              <a:buNone/>
              <a:tabLst/>
              <a:defRPr sz="1400" b="0" i="0">
                <a:solidFill>
                  <a:schemeClr val="tx1"/>
                </a:solidFill>
                <a:latin typeface="Avenir Next LT Pro Demi" panose="020B0704020202020204" pitchFamily="34" charset="0"/>
                <a:ea typeface="Avenir Next LT Pro Demi" panose="020B0704020202020204" pitchFamily="34" charset="0"/>
                <a:cs typeface="Avenir Next LT Pro Demi" panose="020B0704020202020204" pitchFamily="34" charset="0"/>
              </a:defRPr>
            </a:pPr>
            <a:r>
              <a:rPr lang="en-US" sz="1600" b="0" i="0" u="none" strike="noStrike" baseline="0">
                <a:solidFill>
                  <a:schemeClr val="tx1"/>
                </a:solidFill>
                <a:latin typeface="Avenir Next LT Pro Demi" panose="020B0704020202020204" pitchFamily="34" charset="0"/>
                <a:ea typeface="Calibri" panose="020F0502020204030204" pitchFamily="34" charset="0"/>
                <a:cs typeface="Calibri" panose="020F0502020204030204" pitchFamily="34" charset="0"/>
              </a:rPr>
              <a:t>NCQG Climate Finance Model Output: </a:t>
            </a:r>
          </a:p>
          <a:p>
            <a:pPr marL="0" marR="0" lvl="0" indent="0" algn="ctr" defTabSz="914400" rtl="0" eaLnBrk="1" fontAlgn="auto" latinLnBrk="0" hangingPunct="1">
              <a:lnSpc>
                <a:spcPct val="100000"/>
              </a:lnSpc>
              <a:spcBef>
                <a:spcPts val="0"/>
              </a:spcBef>
              <a:spcAft>
                <a:spcPts val="0"/>
              </a:spcAft>
              <a:buClrTx/>
              <a:buSzTx/>
              <a:buFontTx/>
              <a:buNone/>
              <a:tabLst/>
              <a:defRPr sz="1400" b="0" i="0">
                <a:solidFill>
                  <a:schemeClr val="tx1"/>
                </a:solidFill>
                <a:latin typeface="Avenir Next LT Pro Demi" panose="020B0704020202020204" pitchFamily="34" charset="0"/>
                <a:ea typeface="Avenir Next LT Pro Demi" panose="020B0704020202020204" pitchFamily="34" charset="0"/>
                <a:cs typeface="Avenir Next LT Pro Demi" panose="020B0704020202020204" pitchFamily="34" charset="0"/>
              </a:defRPr>
            </a:pPr>
            <a:r>
              <a:rPr lang="en-US" sz="1600" b="0" i="0" u="none" strike="noStrike" baseline="0">
                <a:solidFill>
                  <a:schemeClr val="tx1"/>
                </a:solidFill>
                <a:latin typeface="Avenir Next LT Pro Demi" panose="020B0704020202020204" pitchFamily="34" charset="0"/>
                <a:ea typeface="Calibri" panose="020F0502020204030204" pitchFamily="34" charset="0"/>
                <a:cs typeface="Calibri" panose="020F0502020204030204" pitchFamily="34" charset="0"/>
              </a:rPr>
              <a:t>climate finance provided and mobilized in </a:t>
            </a:r>
            <a:r>
              <a:rPr lang="en-US" sz="1600" dirty="0">
                <a:solidFill>
                  <a:schemeClr val="tx1"/>
                </a:solidFill>
                <a:latin typeface="Avenir Next LT Pro Demi" panose="020B0704020202020204" pitchFamily="34" charset="0"/>
              </a:rPr>
              <a:t>2030</a:t>
            </a:r>
          </a:p>
        </cx:rich>
      </cx:tx>
    </cx:title>
    <cx:plotArea>
      <cx:plotAreaRegion>
        <cx:series layoutId="waterfall" uniqueId="{DAE2F441-22D4-480E-8D35-C057A34DF0F5}">
          <cx:dataPt idx="0">
            <cx:spPr>
              <a:solidFill>
                <a:srgbClr val="14284B"/>
              </a:solidFill>
            </cx:spPr>
          </cx:dataPt>
          <cx:dataPt idx="1">
            <cx:spPr>
              <a:solidFill>
                <a:srgbClr val="F1C400"/>
              </a:solidFill>
            </cx:spPr>
          </cx:dataPt>
          <cx:dataPt idx="2">
            <cx:spPr>
              <a:solidFill>
                <a:srgbClr val="BD1B21"/>
              </a:solidFill>
            </cx:spPr>
          </cx:dataPt>
          <cx:dataPt idx="3">
            <cx:spPr>
              <a:solidFill>
                <a:srgbClr val="00873E"/>
              </a:solidFill>
            </cx:spPr>
          </cx:dataPt>
          <cx:dataPt idx="4">
            <cx:spPr>
              <a:solidFill>
                <a:srgbClr val="00AEEF"/>
              </a:solidFill>
            </cx:spPr>
          </cx:dataPt>
          <cx:dataPt idx="5">
            <cx:spPr>
              <a:solidFill>
                <a:srgbClr val="EA5E29"/>
              </a:solidFill>
            </cx:spPr>
          </cx:dataPt>
          <cx:dataLabels pos="ctr">
            <cx:txPr>
              <a:bodyPr vertOverflow="overflow" horzOverflow="overflow" wrap="square" lIns="0" tIns="0" rIns="0" bIns="0"/>
              <a:lstStyle/>
              <a:p>
                <a:pPr algn="ctr" rtl="0">
                  <a:defRPr sz="900" b="0" i="0">
                    <a:solidFill>
                      <a:schemeClr val="bg1"/>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a:solidFill>
                    <a:schemeClr val="bg1"/>
                  </a:solidFill>
                  <a:latin typeface="Avenir Next LT Pro" panose="020B0504020202020204" pitchFamily="34" charset="0"/>
                </a:endParaRPr>
              </a:p>
            </cx:txPr>
            <cx:visibility seriesName="0" categoryName="0" value="1"/>
            <cx:separator>, </cx:separator>
          </cx:dataLabels>
          <cx:dataId val="0"/>
          <cx:layoutPr>
            <cx:subtotals/>
          </cx:layoutPr>
        </cx:series>
      </cx:plotAreaRegion>
      <cx:axis id="0">
        <cx:catScaling gapWidth="0.5"/>
        <cx:tickLabels/>
        <cx:txPr>
          <a:bodyPr vertOverflow="overflow" horzOverflow="overflow" wrap="square" lIns="0" tIns="0" rIns="0" bIns="0"/>
          <a:lstStyle/>
          <a:p>
            <a:pPr algn="ctr" rtl="0">
              <a:defRPr sz="900" b="0" i="0">
                <a:solidFill>
                  <a:sysClr val="windowText" lastClr="000000"/>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sz="900">
              <a:solidFill>
                <a:sysClr val="windowText" lastClr="000000"/>
              </a:solidFill>
              <a:latin typeface="Avenir Next LT Pro" panose="020B0504020202020204" pitchFamily="34" charset="0"/>
            </a:endParaRPr>
          </a:p>
        </cx:txPr>
      </cx:axis>
      <cx:axis id="1">
        <cx:valScaling/>
        <cx:title>
          <cx:tx>
            <cx:txData>
              <cx:v>Billion U.S. dollars</cx:v>
            </cx:txData>
          </cx:tx>
          <cx:txPr>
            <a:bodyPr spcFirstLastPara="1" vertOverflow="ellipsis" horzOverflow="overflow" wrap="square" lIns="0" tIns="0" rIns="0" bIns="0" anchor="ctr" anchorCtr="1"/>
            <a:lstStyle/>
            <a:p>
              <a:pPr algn="ctr" rtl="0">
                <a:defRPr b="1">
                  <a:solidFill>
                    <a:schemeClr val="tx2"/>
                  </a:solidFill>
                  <a:latin typeface="Avenir Next LT Pro" panose="020B0504020202020204" pitchFamily="34" charset="0"/>
                  <a:ea typeface="Avenir Next LT Pro" panose="020B0504020202020204" pitchFamily="34" charset="0"/>
                  <a:cs typeface="Avenir Next LT Pro" panose="020B0504020202020204" pitchFamily="34" charset="0"/>
                </a:defRPr>
              </a:pPr>
              <a:r>
                <a:rPr lang="en-US" sz="900" b="1" i="0" u="none" strike="noStrike" baseline="0">
                  <a:solidFill>
                    <a:schemeClr val="tx2"/>
                  </a:solidFill>
                  <a:latin typeface="Avenir Next LT Pro" panose="020B0504020202020204" pitchFamily="34" charset="0"/>
                </a:rPr>
                <a:t>Billion U.S. dollars</a:t>
              </a:r>
            </a:p>
          </cx:txPr>
        </cx:title>
        <cx:majorGridlines/>
        <cx:tickLabels/>
        <cx:txPr>
          <a:bodyPr vertOverflow="overflow" horzOverflow="overflow" wrap="square" lIns="0" tIns="0" rIns="0" bIns="0"/>
          <a:lstStyle/>
          <a:p>
            <a:pPr algn="ctr" rtl="0">
              <a:defRPr sz="900" b="0" i="0">
                <a:solidFill>
                  <a:sysClr val="windowText" lastClr="000000"/>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a:solidFill>
                <a:sysClr val="windowText" lastClr="000000"/>
              </a:solidFill>
              <a:latin typeface="Avenir Next LT Pro" panose="020B0504020202020204" pitchFamily="34" charset="0"/>
            </a:endParaRPr>
          </a:p>
        </cx:txPr>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vertOverflow="overflow" horzOverflow="overflow" wrap="square" lIns="0" tIns="0" rIns="0" bIns="0"/>
          <a:lstStyle/>
          <a:p>
            <a:pPr marL="0" marR="0" lvl="0" indent="0" algn="ctr" defTabSz="914400" rtl="0" eaLnBrk="1" fontAlgn="auto" latinLnBrk="0" hangingPunct="1">
              <a:lnSpc>
                <a:spcPct val="100000"/>
              </a:lnSpc>
              <a:spcBef>
                <a:spcPts val="0"/>
              </a:spcBef>
              <a:spcAft>
                <a:spcPts val="0"/>
              </a:spcAft>
              <a:buClrTx/>
              <a:buSzTx/>
              <a:buFontTx/>
              <a:buNone/>
              <a:tabLst/>
              <a:defRPr sz="1400" b="0" i="0">
                <a:solidFill>
                  <a:schemeClr val="tx1"/>
                </a:solidFill>
                <a:latin typeface="Avenir Next LT Pro Demi" panose="020B0704020202020204" pitchFamily="34" charset="0"/>
                <a:ea typeface="Avenir Next LT Pro Demi" panose="020B0704020202020204" pitchFamily="34" charset="0"/>
                <a:cs typeface="Avenir Next LT Pro Demi" panose="020B0704020202020204" pitchFamily="34" charset="0"/>
              </a:defRPr>
            </a:pPr>
            <a:r>
              <a:rPr lang="en-US" sz="1600" b="0" i="0" u="none" strike="noStrike" baseline="0">
                <a:solidFill>
                  <a:schemeClr val="tx1"/>
                </a:solidFill>
                <a:latin typeface="Avenir Next LT Pro Demi" panose="020B0704020202020204" pitchFamily="34" charset="0"/>
                <a:ea typeface="Calibri" panose="020F0502020204030204" pitchFamily="34" charset="0"/>
                <a:cs typeface="Calibri" panose="020F0502020204030204" pitchFamily="34" charset="0"/>
              </a:rPr>
              <a:t>NCQG Climate Finance Model Output: </a:t>
            </a:r>
          </a:p>
          <a:p>
            <a:pPr marL="0" marR="0" lvl="0" indent="0" algn="ctr" defTabSz="914400" rtl="0" eaLnBrk="1" fontAlgn="auto" latinLnBrk="0" hangingPunct="1">
              <a:lnSpc>
                <a:spcPct val="100000"/>
              </a:lnSpc>
              <a:spcBef>
                <a:spcPts val="0"/>
              </a:spcBef>
              <a:spcAft>
                <a:spcPts val="0"/>
              </a:spcAft>
              <a:buClrTx/>
              <a:buSzTx/>
              <a:buFontTx/>
              <a:buNone/>
              <a:tabLst/>
              <a:defRPr sz="1400" b="0" i="0">
                <a:solidFill>
                  <a:schemeClr val="tx1"/>
                </a:solidFill>
                <a:latin typeface="Avenir Next LT Pro Demi" panose="020B0704020202020204" pitchFamily="34" charset="0"/>
                <a:ea typeface="Avenir Next LT Pro Demi" panose="020B0704020202020204" pitchFamily="34" charset="0"/>
                <a:cs typeface="Avenir Next LT Pro Demi" panose="020B0704020202020204" pitchFamily="34" charset="0"/>
              </a:defRPr>
            </a:pPr>
            <a:r>
              <a:rPr lang="en-US" sz="1600" dirty="0">
                <a:solidFill>
                  <a:schemeClr val="tx1"/>
                </a:solidFill>
                <a:latin typeface="Avenir Next LT Pro Demi" panose="020B0704020202020204" pitchFamily="34" charset="0"/>
              </a:rPr>
              <a:t>climate finance provided and mobilized in 2035</a:t>
            </a:r>
          </a:p>
        </cx:rich>
      </cx:tx>
    </cx:title>
    <cx:plotArea>
      <cx:plotAreaRegion>
        <cx:series layoutId="waterfall" uniqueId="{9165B23E-580C-4E27-97E5-04D29425632B}">
          <cx:dataPt idx="0">
            <cx:spPr>
              <a:solidFill>
                <a:srgbClr val="14284B"/>
              </a:solidFill>
            </cx:spPr>
          </cx:dataPt>
          <cx:dataPt idx="1">
            <cx:spPr>
              <a:solidFill>
                <a:srgbClr val="F1C400"/>
              </a:solidFill>
            </cx:spPr>
          </cx:dataPt>
          <cx:dataPt idx="2">
            <cx:spPr>
              <a:solidFill>
                <a:srgbClr val="BD1B21"/>
              </a:solidFill>
            </cx:spPr>
          </cx:dataPt>
          <cx:dataPt idx="3">
            <cx:spPr>
              <a:solidFill>
                <a:srgbClr val="00873E"/>
              </a:solidFill>
            </cx:spPr>
          </cx:dataPt>
          <cx:dataPt idx="4">
            <cx:spPr>
              <a:solidFill>
                <a:srgbClr val="00AEEF"/>
              </a:solidFill>
            </cx:spPr>
          </cx:dataPt>
          <cx:dataPt idx="5">
            <cx:spPr>
              <a:solidFill>
                <a:srgbClr val="EA5E29"/>
              </a:solidFill>
            </cx:spPr>
          </cx:dataPt>
          <cx:dataLabels pos="ctr">
            <cx:txPr>
              <a:bodyPr spcFirstLastPara="1" vertOverflow="ellipsis" horzOverflow="overflow" wrap="square" lIns="0" tIns="0" rIns="0" bIns="0" anchor="ctr" anchorCtr="1"/>
              <a:lstStyle/>
              <a:p>
                <a:pPr algn="ctr" rtl="0">
                  <a:defRPr>
                    <a:solidFill>
                      <a:schemeClr val="bg1"/>
                    </a:solidFill>
                  </a:defRPr>
                </a:pPr>
                <a:endParaRPr lang="en-US" sz="900" b="0" i="0" u="none" strike="noStrike" baseline="0">
                  <a:solidFill>
                    <a:schemeClr val="bg1"/>
                  </a:solidFill>
                  <a:latin typeface="Aptos Narrow" panose="02110004020202020204"/>
                </a:endParaRPr>
              </a:p>
            </cx:txPr>
            <cx:visibility seriesName="0" categoryName="0" value="1"/>
          </cx:dataLabels>
          <cx:dataId val="0"/>
          <cx:layoutPr>
            <cx:subtotals/>
          </cx:layoutPr>
        </cx:series>
      </cx:plotAreaRegion>
      <cx:axis id="0">
        <cx:catScaling gapWidth="0.5"/>
        <cx:tickLabels/>
        <cx:txPr>
          <a:bodyPr vertOverflow="overflow" horzOverflow="overflow" wrap="square" lIns="0" tIns="0" rIns="0" bIns="0"/>
          <a:lstStyle/>
          <a:p>
            <a:pPr algn="ctr" rtl="0">
              <a:defRPr sz="900" b="0" i="0">
                <a:solidFill>
                  <a:sysClr val="windowText" lastClr="000000"/>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sz="900">
              <a:solidFill>
                <a:sysClr val="windowText" lastClr="000000"/>
              </a:solidFill>
              <a:latin typeface="Avenir Next LT Pro" panose="020B0504020202020204" pitchFamily="34" charset="0"/>
            </a:endParaRPr>
          </a:p>
        </cx:txPr>
      </cx:axis>
      <cx:axis id="1">
        <cx:valScaling/>
        <cx:title>
          <cx:tx>
            <cx:txData>
              <cx:v>Billion U.S. dollars</cx:v>
            </cx:txData>
          </cx:tx>
          <cx:txPr>
            <a:bodyPr spcFirstLastPara="1" vertOverflow="ellipsis" horzOverflow="overflow" wrap="square" lIns="0" tIns="0" rIns="0" bIns="0" anchor="ctr" anchorCtr="1"/>
            <a:lstStyle/>
            <a:p>
              <a:pPr algn="ctr" rtl="0">
                <a:defRPr b="1">
                  <a:solidFill>
                    <a:schemeClr val="tx2"/>
                  </a:solidFill>
                  <a:latin typeface="Avenir Next LT Pro" panose="020B0504020202020204" pitchFamily="34" charset="0"/>
                  <a:ea typeface="Avenir Next LT Pro" panose="020B0504020202020204" pitchFamily="34" charset="0"/>
                  <a:cs typeface="Avenir Next LT Pro" panose="020B0504020202020204" pitchFamily="34" charset="0"/>
                </a:defRPr>
              </a:pPr>
              <a:r>
                <a:rPr lang="en-US" sz="900" b="1" i="0" u="none" strike="noStrike" baseline="0">
                  <a:solidFill>
                    <a:schemeClr val="tx2"/>
                  </a:solidFill>
                  <a:latin typeface="Avenir Next LT Pro" panose="020B0504020202020204" pitchFamily="34" charset="0"/>
                </a:rPr>
                <a:t>Billion U.S. dollars</a:t>
              </a:r>
            </a:p>
          </cx:txPr>
        </cx:title>
        <cx:majorGridlines/>
        <cx:tickLabels/>
        <cx:txPr>
          <a:bodyPr vertOverflow="overflow" horzOverflow="overflow" wrap="square" lIns="0" tIns="0" rIns="0" bIns="0"/>
          <a:lstStyle/>
          <a:p>
            <a:pPr algn="ctr" rtl="0">
              <a:defRPr sz="900" b="0" i="0">
                <a:solidFill>
                  <a:sysClr val="windowText" lastClr="000000"/>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US">
              <a:solidFill>
                <a:sysClr val="windowText" lastClr="000000"/>
              </a:solidFill>
              <a:latin typeface="Avenir Next LT Pro" panose="020B0504020202020204" pitchFamily="34" charset="0"/>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microsoft.com/office/2014/relationships/chartEx" Target="../charts/chartEx2.xml"/><Relationship Id="rId2" Type="http://schemas.microsoft.com/office/2014/relationships/chartEx" Target="../charts/chartEx1.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1</xdr:rowOff>
    </xdr:from>
    <xdr:to>
      <xdr:col>34</xdr:col>
      <xdr:colOff>0</xdr:colOff>
      <xdr:row>22</xdr:row>
      <xdr:rowOff>78106</xdr:rowOff>
    </xdr:to>
    <xdr:graphicFrame macro="">
      <xdr:nvGraphicFramePr>
        <xdr:cNvPr id="2" name="Chart 1">
          <a:extLst>
            <a:ext uri="{FF2B5EF4-FFF2-40B4-BE49-F238E27FC236}">
              <a16:creationId xmlns:a16="http://schemas.microsoft.com/office/drawing/2014/main" id="{EB6AE046-CE35-42A4-BB61-3899519F0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331258</xdr:colOff>
      <xdr:row>42</xdr:row>
      <xdr:rowOff>3172</xdr:rowOff>
    </xdr:from>
    <xdr:to>
      <xdr:col>5</xdr:col>
      <xdr:colOff>188383</xdr:colOff>
      <xdr:row>63</xdr:row>
      <xdr:rowOff>117472</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EE33102-98D7-468C-B795-BC1E20C9FB0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31258" y="8756647"/>
              <a:ext cx="7315200" cy="41148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189441</xdr:colOff>
      <xdr:row>22</xdr:row>
      <xdr:rowOff>28950</xdr:rowOff>
    </xdr:from>
    <xdr:to>
      <xdr:col>33</xdr:col>
      <xdr:colOff>608541</xdr:colOff>
      <xdr:row>42</xdr:row>
      <xdr:rowOff>375</xdr:rowOff>
    </xdr:to>
    <xdr:graphicFrame macro="">
      <xdr:nvGraphicFramePr>
        <xdr:cNvPr id="10" name="Chart 9">
          <a:extLst>
            <a:ext uri="{FF2B5EF4-FFF2-40B4-BE49-F238E27FC236}">
              <a16:creationId xmlns:a16="http://schemas.microsoft.com/office/drawing/2014/main" id="{1A090F1C-5418-E24A-217A-777FFD0190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890057</xdr:colOff>
      <xdr:row>63</xdr:row>
      <xdr:rowOff>111658</xdr:rowOff>
    </xdr:from>
    <xdr:to>
      <xdr:col>26</xdr:col>
      <xdr:colOff>1184</xdr:colOff>
      <xdr:row>85</xdr:row>
      <xdr:rowOff>35458</xdr:rowOff>
    </xdr:to>
    <xdr:graphicFrame macro="">
      <xdr:nvGraphicFramePr>
        <xdr:cNvPr id="5" name="Chart 4">
          <a:extLst>
            <a:ext uri="{FF2B5EF4-FFF2-40B4-BE49-F238E27FC236}">
              <a16:creationId xmlns:a16="http://schemas.microsoft.com/office/drawing/2014/main" id="{2B8420DF-7F5B-A6D7-BA62-92A3E490E7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332847</xdr:colOff>
      <xdr:row>63</xdr:row>
      <xdr:rowOff>114300</xdr:rowOff>
    </xdr:from>
    <xdr:to>
      <xdr:col>2</xdr:col>
      <xdr:colOff>882249</xdr:colOff>
      <xdr:row>85</xdr:row>
      <xdr:rowOff>38100</xdr:rowOff>
    </xdr:to>
    <xdr:graphicFrame macro="">
      <xdr:nvGraphicFramePr>
        <xdr:cNvPr id="6" name="Chart 5">
          <a:extLst>
            <a:ext uri="{FF2B5EF4-FFF2-40B4-BE49-F238E27FC236}">
              <a16:creationId xmlns:a16="http://schemas.microsoft.com/office/drawing/2014/main" id="{932701B5-1A0C-60CB-9283-3ECC51DEAD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608540</xdr:colOff>
      <xdr:row>63</xdr:row>
      <xdr:rowOff>118534</xdr:rowOff>
    </xdr:from>
    <xdr:to>
      <xdr:col>33</xdr:col>
      <xdr:colOff>605492</xdr:colOff>
      <xdr:row>85</xdr:row>
      <xdr:rowOff>42334</xdr:rowOff>
    </xdr:to>
    <xdr:graphicFrame macro="">
      <xdr:nvGraphicFramePr>
        <xdr:cNvPr id="8" name="Chart 7">
          <a:extLst>
            <a:ext uri="{FF2B5EF4-FFF2-40B4-BE49-F238E27FC236}">
              <a16:creationId xmlns:a16="http://schemas.microsoft.com/office/drawing/2014/main" id="{33586BC4-9F6D-4397-B6B7-E5E6A2813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190498</xdr:colOff>
      <xdr:row>42</xdr:row>
      <xdr:rowOff>4231</xdr:rowOff>
    </xdr:from>
    <xdr:to>
      <xdr:col>33</xdr:col>
      <xdr:colOff>609598</xdr:colOff>
      <xdr:row>63</xdr:row>
      <xdr:rowOff>118531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D494F979-08E8-4B03-B278-EFD6A2AB9AC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7648573" y="8757706"/>
              <a:ext cx="7315200" cy="41148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xdr:row>
      <xdr:rowOff>1332188</xdr:rowOff>
    </xdr:from>
    <xdr:to>
      <xdr:col>23</xdr:col>
      <xdr:colOff>0</xdr:colOff>
      <xdr:row>42</xdr:row>
      <xdr:rowOff>11207</xdr:rowOff>
    </xdr:to>
    <xdr:graphicFrame macro="">
      <xdr:nvGraphicFramePr>
        <xdr:cNvPr id="2" name="Chart 1">
          <a:extLst>
            <a:ext uri="{FF2B5EF4-FFF2-40B4-BE49-F238E27FC236}">
              <a16:creationId xmlns:a16="http://schemas.microsoft.com/office/drawing/2014/main" id="{3172CD05-33C5-4EBF-BF5F-AF5EFEEED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4081</xdr:colOff>
      <xdr:row>42</xdr:row>
      <xdr:rowOff>0</xdr:rowOff>
    </xdr:from>
    <xdr:to>
      <xdr:col>11</xdr:col>
      <xdr:colOff>271</xdr:colOff>
      <xdr:row>67</xdr:row>
      <xdr:rowOff>76200</xdr:rowOff>
    </xdr:to>
    <xdr:graphicFrame macro="">
      <xdr:nvGraphicFramePr>
        <xdr:cNvPr id="3" name="Chart 2">
          <a:extLst>
            <a:ext uri="{FF2B5EF4-FFF2-40B4-BE49-F238E27FC236}">
              <a16:creationId xmlns:a16="http://schemas.microsoft.com/office/drawing/2014/main" id="{8E82D82E-8180-E7EA-71E8-F87F5363E3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NRDC">
      <a:dk1>
        <a:srgbClr val="14284B"/>
      </a:dk1>
      <a:lt1>
        <a:srgbClr val="FFFFFF"/>
      </a:lt1>
      <a:dk2>
        <a:srgbClr val="474747"/>
      </a:dk2>
      <a:lt2>
        <a:srgbClr val="EEF9FC"/>
      </a:lt2>
      <a:accent1>
        <a:srgbClr val="00AEEF"/>
      </a:accent1>
      <a:accent2>
        <a:srgbClr val="14284B"/>
      </a:accent2>
      <a:accent3>
        <a:srgbClr val="EA5E29"/>
      </a:accent3>
      <a:accent4>
        <a:srgbClr val="00873E"/>
      </a:accent4>
      <a:accent5>
        <a:srgbClr val="F1C400"/>
      </a:accent5>
      <a:accent6>
        <a:srgbClr val="BD1B21"/>
      </a:accent6>
      <a:hlink>
        <a:srgbClr val="A1A1A1"/>
      </a:hlink>
      <a:folHlink>
        <a:srgbClr val="C2C5C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gdev.org/sites/default/files/The_Triple_Agenda_G20-IEG_Report_Volume1_2023.pdf" TargetMode="External"/><Relationship Id="rId2" Type="http://schemas.openxmlformats.org/officeDocument/2006/relationships/hyperlink" Target="https://www.canada.ca/en/services/environment/weather/climatechange/canada-international-action/climate-finance/delivery-plan/progress-report-2022.html" TargetMode="External"/><Relationship Id="rId1" Type="http://schemas.openxmlformats.org/officeDocument/2006/relationships/hyperlink" Target="https://www.oecd.org/en/publications/climate-finance-provided-and-mobilised-by-developed-countries-in-2013-2022_19150727-en.html" TargetMode="External"/><Relationship Id="rId5" Type="http://schemas.openxmlformats.org/officeDocument/2006/relationships/hyperlink" Target="https://www.nrdc.org/bio/joe-thwaites/getting-here-there-scaling-climate-finance-ncqg" TargetMode="External"/><Relationship Id="rId4" Type="http://schemas.openxmlformats.org/officeDocument/2006/relationships/hyperlink" Target="https://www.eib.org/files/press/FinalJointMDBStatementforCOP29.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1D40-9BA0-405E-B1B0-42A427CB63E2}">
  <dimension ref="A1:AH85"/>
  <sheetViews>
    <sheetView tabSelected="1" zoomScale="80" zoomScaleNormal="80" workbookViewId="0">
      <pane ySplit="2" topLeftCell="A3" activePane="bottomLeft" state="frozen"/>
      <selection pane="bottomLeft"/>
    </sheetView>
  </sheetViews>
  <sheetFormatPr defaultColWidth="0" defaultRowHeight="15" customHeight="1" zeroHeight="1" x14ac:dyDescent="0.25"/>
  <cols>
    <col min="1" max="1" width="39.7109375" customWidth="1"/>
    <col min="2" max="2" width="25.140625" customWidth="1"/>
    <col min="3" max="3" width="25.85546875" bestFit="1" customWidth="1"/>
    <col min="4" max="5" width="10.5703125" customWidth="1"/>
    <col min="6" max="6" width="2.85546875" customWidth="1"/>
    <col min="7" max="22" width="9.140625" hidden="1" customWidth="1"/>
    <col min="23" max="34" width="9.140625" customWidth="1"/>
    <col min="35" max="49" width="9.140625" hidden="1" customWidth="1"/>
    <col min="50" max="16384" width="9.140625" hidden="1"/>
  </cols>
  <sheetData>
    <row r="1" spans="1:12" ht="15.75" thickBot="1" x14ac:dyDescent="0.3">
      <c r="A1" s="262" t="s">
        <v>79</v>
      </c>
      <c r="B1" s="263" t="s">
        <v>0</v>
      </c>
      <c r="C1" s="264"/>
      <c r="D1" s="264"/>
      <c r="E1" s="265"/>
    </row>
    <row r="2" spans="1:12" x14ac:dyDescent="0.25">
      <c r="A2" s="30"/>
      <c r="B2" s="31" t="s">
        <v>1</v>
      </c>
      <c r="C2" s="32" t="s">
        <v>2</v>
      </c>
      <c r="D2" s="32">
        <v>2030</v>
      </c>
      <c r="E2" s="33">
        <v>2035</v>
      </c>
      <c r="F2" s="4"/>
      <c r="G2" s="8"/>
      <c r="H2" s="8"/>
      <c r="I2" s="8"/>
      <c r="J2" s="8"/>
      <c r="K2" s="8"/>
      <c r="L2" s="8"/>
    </row>
    <row r="3" spans="1:12" x14ac:dyDescent="0.25">
      <c r="A3" s="34" t="s">
        <v>3</v>
      </c>
      <c r="B3" s="35">
        <f>41+2.4</f>
        <v>43.4</v>
      </c>
      <c r="C3" s="35">
        <f>50</f>
        <v>50</v>
      </c>
      <c r="D3" s="35">
        <f>(C3*(1+D28)^5)+D31</f>
        <v>66.911278880000026</v>
      </c>
      <c r="E3" s="36">
        <f>((D3-D31)*(1+E28)^5)+(D31*(1+E31)^5)</f>
        <v>89.542384827142754</v>
      </c>
      <c r="F3" s="4"/>
      <c r="G3" s="8"/>
      <c r="H3" s="8"/>
      <c r="I3" s="8"/>
      <c r="J3" s="8"/>
      <c r="K3" s="8"/>
      <c r="L3" s="8"/>
    </row>
    <row r="4" spans="1:12" x14ac:dyDescent="0.25">
      <c r="A4" s="34" t="s">
        <v>4</v>
      </c>
      <c r="B4" s="37">
        <f>3.4+0.3</f>
        <v>3.6999999999999997</v>
      </c>
      <c r="C4" s="37">
        <v>5</v>
      </c>
      <c r="D4" s="37">
        <f>(C4*(1+D29)^5)+D32</f>
        <v>6.6911278880000022</v>
      </c>
      <c r="E4" s="38">
        <f>((D4-D32)*(1+E29)^5)+(D32*(1+E32)^5)</f>
        <v>8.954238482714274</v>
      </c>
      <c r="F4" s="6"/>
      <c r="G4" s="8"/>
      <c r="H4" s="8"/>
      <c r="I4" s="8"/>
      <c r="J4" s="8"/>
      <c r="K4" s="8"/>
      <c r="L4" s="8"/>
    </row>
    <row r="5" spans="1:12" x14ac:dyDescent="0.25">
      <c r="A5" s="34" t="s">
        <v>5</v>
      </c>
      <c r="B5" s="37">
        <v>46.9</v>
      </c>
      <c r="C5" s="37">
        <v>84</v>
      </c>
      <c r="D5" s="37">
        <f>D34*D35*(IF(D36="Developed countries (70%)",0.7,1))</f>
        <v>120</v>
      </c>
      <c r="E5" s="38">
        <f>E34*E35*(IF(E36="Developed countries (70%)",0.7,1))</f>
        <v>120</v>
      </c>
      <c r="F5" s="6"/>
      <c r="G5" s="8"/>
      <c r="H5" s="8"/>
      <c r="I5" s="8"/>
      <c r="J5" s="8"/>
      <c r="K5" s="8"/>
      <c r="L5" s="8"/>
    </row>
    <row r="6" spans="1:12" x14ac:dyDescent="0.25">
      <c r="A6" s="34" t="s">
        <v>6</v>
      </c>
      <c r="B6" s="39"/>
      <c r="C6" s="39"/>
      <c r="D6" s="39">
        <f>D38</f>
        <v>0</v>
      </c>
      <c r="E6" s="40">
        <f>E38</f>
        <v>0</v>
      </c>
      <c r="F6" s="6"/>
      <c r="G6" s="8"/>
      <c r="H6" s="8"/>
      <c r="I6" s="8"/>
      <c r="J6" s="8"/>
      <c r="K6" s="8"/>
      <c r="L6" s="8"/>
    </row>
    <row r="7" spans="1:12" s="1" customFormat="1" x14ac:dyDescent="0.25">
      <c r="A7" s="41" t="s">
        <v>7</v>
      </c>
      <c r="B7" s="42">
        <f>SUM(B3:B6)</f>
        <v>94</v>
      </c>
      <c r="C7" s="42">
        <f>SUM(C3:C6)</f>
        <v>139</v>
      </c>
      <c r="D7" s="42">
        <f>SUM(D3:D6)</f>
        <v>193.60240676800004</v>
      </c>
      <c r="E7" s="43">
        <f>SUM(E3:E6)</f>
        <v>218.49662330985703</v>
      </c>
      <c r="F7" s="6"/>
      <c r="G7" s="10"/>
      <c r="H7" s="10"/>
      <c r="I7" s="10"/>
      <c r="J7" s="10"/>
      <c r="K7" s="10"/>
      <c r="L7" s="10"/>
    </row>
    <row r="8" spans="1:12" x14ac:dyDescent="0.25">
      <c r="A8" s="34" t="s">
        <v>8</v>
      </c>
      <c r="B8" s="37">
        <v>9.1999999999999993</v>
      </c>
      <c r="C8" s="37">
        <f>C3*C40</f>
        <v>12.5</v>
      </c>
      <c r="D8" s="37">
        <f>D3*D40</f>
        <v>14.720481353600006</v>
      </c>
      <c r="E8" s="38">
        <f>E3*E40</f>
        <v>19.699324661971406</v>
      </c>
      <c r="F8" s="7"/>
      <c r="G8" s="8"/>
      <c r="H8" s="8"/>
      <c r="I8" s="8"/>
      <c r="J8" s="8"/>
      <c r="K8" s="8"/>
      <c r="L8" s="8"/>
    </row>
    <row r="9" spans="1:12" x14ac:dyDescent="0.25">
      <c r="A9" s="34" t="s">
        <v>9</v>
      </c>
      <c r="B9" s="37">
        <v>12.7</v>
      </c>
      <c r="C9" s="37">
        <f>C5*C41</f>
        <v>45.36</v>
      </c>
      <c r="D9" s="37">
        <f>D5*D41</f>
        <v>64.800000000000011</v>
      </c>
      <c r="E9" s="38">
        <f>E5*E41</f>
        <v>64.800000000000011</v>
      </c>
      <c r="F9" s="7"/>
      <c r="G9" s="8"/>
      <c r="H9" s="8"/>
      <c r="I9" s="8"/>
      <c r="J9" s="8"/>
      <c r="K9" s="8"/>
      <c r="L9" s="8"/>
    </row>
    <row r="10" spans="1:12" s="1" customFormat="1" ht="15.75" thickBot="1" x14ac:dyDescent="0.3">
      <c r="A10" s="44" t="s">
        <v>10</v>
      </c>
      <c r="B10" s="45">
        <f>SUM(B8:B9)</f>
        <v>21.9</v>
      </c>
      <c r="C10" s="45">
        <f>SUM(C8:C9)</f>
        <v>57.86</v>
      </c>
      <c r="D10" s="45">
        <f>SUM(D8:D9)</f>
        <v>79.520481353600019</v>
      </c>
      <c r="E10" s="46">
        <f>SUM(E8:E9)</f>
        <v>84.499324661971414</v>
      </c>
      <c r="F10" s="8"/>
      <c r="G10" s="10"/>
      <c r="H10" s="10"/>
      <c r="I10" s="10"/>
      <c r="J10" s="10"/>
      <c r="K10" s="10"/>
      <c r="L10" s="10"/>
    </row>
    <row r="11" spans="1:12" s="1" customFormat="1" ht="31.5" thickTop="1" thickBot="1" x14ac:dyDescent="0.3">
      <c r="A11" s="47" t="s">
        <v>11</v>
      </c>
      <c r="B11" s="48">
        <f>SUM(B7+B10)</f>
        <v>115.9</v>
      </c>
      <c r="C11" s="49">
        <f>SUM(C7+C10)</f>
        <v>196.86</v>
      </c>
      <c r="D11" s="49">
        <f>SUM(D7+D10)</f>
        <v>273.12288812160006</v>
      </c>
      <c r="E11" s="50">
        <f>SUM(E7+E10)</f>
        <v>302.99594797182846</v>
      </c>
      <c r="F11" s="8"/>
      <c r="G11" s="5"/>
      <c r="H11" s="10"/>
      <c r="I11" s="10"/>
      <c r="J11" s="10"/>
      <c r="K11" s="10"/>
      <c r="L11" s="10"/>
    </row>
    <row r="12" spans="1:12" s="1" customFormat="1" x14ac:dyDescent="0.25">
      <c r="A12" s="247"/>
      <c r="B12" s="51"/>
      <c r="C12" s="248"/>
      <c r="D12" s="249"/>
      <c r="E12" s="250"/>
      <c r="F12" s="8"/>
      <c r="G12" s="5"/>
      <c r="H12" s="10"/>
      <c r="I12" s="10"/>
      <c r="J12" s="10"/>
      <c r="K12" s="10"/>
      <c r="L12" s="10"/>
    </row>
    <row r="13" spans="1:12" s="1" customFormat="1" x14ac:dyDescent="0.25">
      <c r="A13" s="55" t="s">
        <v>12</v>
      </c>
      <c r="B13" s="56"/>
      <c r="C13" s="42"/>
      <c r="D13" s="42"/>
      <c r="E13" s="43"/>
      <c r="F13" s="8"/>
      <c r="G13" s="5"/>
      <c r="H13" s="10"/>
      <c r="I13" s="10"/>
      <c r="J13" s="10"/>
      <c r="K13" s="10"/>
      <c r="L13" s="10"/>
    </row>
    <row r="14" spans="1:12" s="1" customFormat="1" ht="30" x14ac:dyDescent="0.25">
      <c r="A14" s="246" t="s">
        <v>13</v>
      </c>
      <c r="B14" s="56"/>
      <c r="C14" s="42"/>
      <c r="D14" s="42"/>
      <c r="E14" s="43"/>
      <c r="F14" s="8"/>
      <c r="G14" s="5"/>
      <c r="H14" s="10"/>
      <c r="I14" s="10"/>
      <c r="J14" s="10"/>
      <c r="K14" s="10"/>
      <c r="L14" s="10"/>
    </row>
    <row r="15" spans="1:12" s="1" customFormat="1" x14ac:dyDescent="0.25">
      <c r="A15" s="58" t="s">
        <v>14</v>
      </c>
      <c r="B15" s="59"/>
      <c r="C15" s="60">
        <f>(C7/$B$7)^(1/8)-1</f>
        <v>5.0112597209335696E-2</v>
      </c>
      <c r="D15" s="61">
        <f>(D7/$B$7)^(1/8)-1</f>
        <v>9.4517884317411482E-2</v>
      </c>
      <c r="E15" s="62">
        <f>(E7/$B$7)^(1/13)-1</f>
        <v>6.7033909637270961E-2</v>
      </c>
      <c r="F15" s="8"/>
      <c r="G15" s="5"/>
      <c r="H15" s="10"/>
      <c r="I15" s="10"/>
      <c r="J15" s="10"/>
      <c r="K15" s="10"/>
      <c r="L15" s="10"/>
    </row>
    <row r="16" spans="1:12" s="1" customFormat="1" x14ac:dyDescent="0.25">
      <c r="A16" s="63" t="s">
        <v>15</v>
      </c>
      <c r="B16" s="64"/>
      <c r="C16" s="65">
        <f>(C10/$B$10)^(1/8)-1</f>
        <v>0.1291243918001681</v>
      </c>
      <c r="D16" s="66">
        <f>(D10/$B$10)^(1/8)-1</f>
        <v>0.17490935194982393</v>
      </c>
      <c r="E16" s="67">
        <f>(E10/$B$10)^(1/13)-1</f>
        <v>0.10945168499544722</v>
      </c>
      <c r="F16" s="8"/>
      <c r="G16" s="5"/>
      <c r="H16" s="10"/>
      <c r="I16" s="10"/>
      <c r="J16" s="10"/>
      <c r="K16" s="10"/>
      <c r="L16" s="10"/>
    </row>
    <row r="17" spans="1:22" s="1" customFormat="1" x14ac:dyDescent="0.25">
      <c r="A17" s="63" t="s">
        <v>16</v>
      </c>
      <c r="B17" s="68"/>
      <c r="C17" s="69">
        <f>(C11/$B$11)^(1/8)-1</f>
        <v>6.8462429481053633E-2</v>
      </c>
      <c r="D17" s="70">
        <f>(D11/$B$11)^(1/8)-1</f>
        <v>0.11310038388877897</v>
      </c>
      <c r="E17" s="71">
        <f>(E11/$B$11)^(1/13)-1</f>
        <v>7.6723288455393668E-2</v>
      </c>
      <c r="F17" s="8"/>
      <c r="G17" s="5"/>
      <c r="H17" s="10"/>
      <c r="I17" s="10"/>
      <c r="J17" s="10"/>
      <c r="K17" s="10"/>
      <c r="L17" s="10"/>
    </row>
    <row r="18" spans="1:22" s="1" customFormat="1" x14ac:dyDescent="0.25">
      <c r="A18" s="57" t="s">
        <v>17</v>
      </c>
      <c r="B18" s="72"/>
      <c r="C18" s="53"/>
      <c r="D18" s="53"/>
      <c r="E18" s="54"/>
      <c r="F18" s="8"/>
      <c r="G18" s="5"/>
      <c r="H18" s="10"/>
      <c r="I18" s="10"/>
      <c r="J18" s="10"/>
      <c r="K18" s="10"/>
      <c r="L18" s="10"/>
    </row>
    <row r="19" spans="1:22" s="1" customFormat="1" x14ac:dyDescent="0.25">
      <c r="A19" s="73" t="s">
        <v>50</v>
      </c>
      <c r="B19" s="66">
        <f>B3/B7</f>
        <v>0.46170212765957447</v>
      </c>
      <c r="C19" s="66">
        <f>C3/C7</f>
        <v>0.35971223021582732</v>
      </c>
      <c r="D19" s="66">
        <f>D3/D7</f>
        <v>0.3456118133912558</v>
      </c>
      <c r="E19" s="67">
        <f>E3/E7</f>
        <v>0.40981129809113731</v>
      </c>
      <c r="F19" s="8"/>
      <c r="G19" s="5"/>
      <c r="H19" s="10"/>
      <c r="I19" s="10"/>
      <c r="J19" s="10"/>
      <c r="K19" s="10"/>
      <c r="L19" s="10"/>
    </row>
    <row r="20" spans="1:22" s="1" customFormat="1" x14ac:dyDescent="0.25">
      <c r="A20" s="73" t="s">
        <v>51</v>
      </c>
      <c r="B20" s="66">
        <f>SUM(B4:B6)/B7</f>
        <v>0.53829787234042559</v>
      </c>
      <c r="C20" s="66">
        <f>SUM(C4:C6)/C7</f>
        <v>0.64028776978417268</v>
      </c>
      <c r="D20" s="66">
        <f>SUM(D4:D6)/D7</f>
        <v>0.65438818660874409</v>
      </c>
      <c r="E20" s="67">
        <f>SUM(E4:E6)/E7</f>
        <v>0.59018870190886275</v>
      </c>
      <c r="F20" s="8"/>
      <c r="G20" s="5"/>
      <c r="H20" s="10"/>
      <c r="I20" s="10"/>
      <c r="J20" s="10"/>
      <c r="K20" s="10"/>
      <c r="L20" s="10"/>
    </row>
    <row r="21" spans="1:22" s="1" customFormat="1" x14ac:dyDescent="0.25">
      <c r="A21" s="74" t="s">
        <v>77</v>
      </c>
      <c r="B21" s="61">
        <f>B7/B7</f>
        <v>1</v>
      </c>
      <c r="C21" s="61">
        <f>C7/C7</f>
        <v>1</v>
      </c>
      <c r="D21" s="61">
        <f>1-D22</f>
        <v>0.81405189841911441</v>
      </c>
      <c r="E21" s="62">
        <f>1-E22</f>
        <v>0.83523772837007537</v>
      </c>
      <c r="F21" s="8"/>
      <c r="G21" s="5"/>
      <c r="H21" s="10"/>
      <c r="I21" s="10"/>
      <c r="J21" s="10"/>
      <c r="K21" s="10"/>
      <c r="L21" s="10"/>
    </row>
    <row r="22" spans="1:22" s="1" customFormat="1" x14ac:dyDescent="0.25">
      <c r="A22" s="75" t="s">
        <v>78</v>
      </c>
      <c r="B22" s="70">
        <v>0</v>
      </c>
      <c r="C22" s="70">
        <v>0</v>
      </c>
      <c r="D22" s="70">
        <f>(D31+D32+(D5*IF(D36="Developed countries (70%)",0,0.3)))/(D7-D38)</f>
        <v>0.18594810158088557</v>
      </c>
      <c r="E22" s="71">
        <f>((D31*(1+E31)^5)+(D32*(1+E32)^5)+(E5*IF(E36="Developed countries (70%)",0,0.3)))/(E7-E38)</f>
        <v>0.16476227162992468</v>
      </c>
      <c r="F22" s="8"/>
      <c r="G22" s="5"/>
      <c r="H22" s="10"/>
      <c r="I22" s="10"/>
      <c r="J22" s="10"/>
      <c r="K22" s="10"/>
      <c r="L22" s="10"/>
    </row>
    <row r="23" spans="1:22" s="1" customFormat="1" x14ac:dyDescent="0.25">
      <c r="A23" s="74" t="s">
        <v>19</v>
      </c>
      <c r="B23" s="61">
        <f>B7/B11</f>
        <v>0.81104400345125105</v>
      </c>
      <c r="C23" s="61">
        <f>C7/C11</f>
        <v>0.70608554302550031</v>
      </c>
      <c r="D23" s="61">
        <f>D7/D11</f>
        <v>0.70884724491418005</v>
      </c>
      <c r="E23" s="62">
        <f>E7/E11</f>
        <v>0.72112061158709662</v>
      </c>
      <c r="F23" s="8"/>
      <c r="G23" s="5"/>
      <c r="H23" s="10"/>
      <c r="I23" s="10"/>
      <c r="J23" s="10"/>
      <c r="K23" s="10"/>
      <c r="L23" s="10"/>
    </row>
    <row r="24" spans="1:22" s="1" customFormat="1" x14ac:dyDescent="0.25">
      <c r="A24" s="75" t="s">
        <v>20</v>
      </c>
      <c r="B24" s="70">
        <f>B10/B11</f>
        <v>0.18895599654874889</v>
      </c>
      <c r="C24" s="70">
        <f>C10/C11</f>
        <v>0.29391445697449964</v>
      </c>
      <c r="D24" s="70">
        <f>D10/D11</f>
        <v>0.29115275508581995</v>
      </c>
      <c r="E24" s="71">
        <f>E10/E11</f>
        <v>0.27887938841290338</v>
      </c>
      <c r="F24" s="8"/>
      <c r="G24" s="5"/>
      <c r="H24" s="10"/>
      <c r="I24" s="10"/>
      <c r="J24" s="10"/>
      <c r="K24" s="10"/>
      <c r="L24" s="10"/>
    </row>
    <row r="25" spans="1:22" x14ac:dyDescent="0.25">
      <c r="A25" s="34"/>
      <c r="B25" s="76"/>
      <c r="C25" s="77"/>
      <c r="D25" s="78"/>
      <c r="E25" s="79"/>
      <c r="F25" s="7"/>
      <c r="G25" s="8"/>
      <c r="H25" s="8"/>
      <c r="I25" s="8"/>
      <c r="J25" s="8"/>
      <c r="K25" s="8"/>
      <c r="L25" s="8"/>
    </row>
    <row r="26" spans="1:22" ht="30" x14ac:dyDescent="0.25">
      <c r="A26" s="55" t="s">
        <v>21</v>
      </c>
      <c r="B26" s="80"/>
      <c r="C26" s="78"/>
      <c r="D26" s="78"/>
      <c r="E26" s="79"/>
      <c r="F26" s="9"/>
      <c r="G26" s="8"/>
      <c r="H26" s="8"/>
      <c r="I26" s="8"/>
      <c r="J26" s="8"/>
      <c r="K26" s="8"/>
      <c r="L26" s="8"/>
    </row>
    <row r="27" spans="1:22" ht="15.75" thickBot="1" x14ac:dyDescent="0.3">
      <c r="A27" s="81" t="s">
        <v>22</v>
      </c>
      <c r="B27" s="82"/>
      <c r="C27" s="83"/>
      <c r="D27" s="84"/>
      <c r="E27" s="85"/>
      <c r="F27" s="9"/>
      <c r="G27" s="8"/>
      <c r="H27" s="8"/>
      <c r="I27" s="8"/>
      <c r="J27" s="8"/>
      <c r="K27" s="8"/>
      <c r="L27" s="8"/>
    </row>
    <row r="28" spans="1:22" ht="15.75" thickBot="1" x14ac:dyDescent="0.3">
      <c r="A28" s="73" t="s">
        <v>23</v>
      </c>
      <c r="B28" s="86"/>
      <c r="C28" s="87"/>
      <c r="D28" s="88">
        <v>0.06</v>
      </c>
      <c r="E28" s="89">
        <v>0.06</v>
      </c>
      <c r="F28" s="8"/>
      <c r="G28" s="11">
        <v>0</v>
      </c>
      <c r="H28" s="11">
        <v>0.01</v>
      </c>
      <c r="I28" s="11">
        <v>0.02</v>
      </c>
      <c r="J28" s="11">
        <v>0.03</v>
      </c>
      <c r="K28" s="11">
        <v>0.04</v>
      </c>
      <c r="L28" s="3">
        <v>0.05</v>
      </c>
      <c r="M28" s="3">
        <v>0.06</v>
      </c>
      <c r="N28" s="3">
        <v>7.0000000000000007E-2</v>
      </c>
      <c r="O28" s="3">
        <v>0.08</v>
      </c>
      <c r="P28" s="3">
        <v>0.09</v>
      </c>
      <c r="Q28" s="3">
        <v>0.1</v>
      </c>
      <c r="R28" s="3">
        <v>0.11</v>
      </c>
      <c r="S28" s="3">
        <v>0.12</v>
      </c>
      <c r="T28" s="3">
        <v>0.13</v>
      </c>
      <c r="U28" s="3">
        <v>0.14000000000000001</v>
      </c>
      <c r="V28" s="3">
        <v>0.15</v>
      </c>
    </row>
    <row r="29" spans="1:22" ht="15.75" thickBot="1" x14ac:dyDescent="0.3">
      <c r="A29" s="75" t="s">
        <v>24</v>
      </c>
      <c r="B29" s="90"/>
      <c r="C29" s="91"/>
      <c r="D29" s="88">
        <v>0.06</v>
      </c>
      <c r="E29" s="89">
        <v>0.06</v>
      </c>
      <c r="F29" s="8"/>
      <c r="G29" s="8"/>
      <c r="H29" s="8"/>
      <c r="I29" s="8"/>
      <c r="J29" s="8"/>
      <c r="K29" s="8"/>
      <c r="L29" s="8"/>
    </row>
    <row r="30" spans="1:22" ht="15.75" thickBot="1" x14ac:dyDescent="0.3">
      <c r="A30" s="81" t="s">
        <v>25</v>
      </c>
      <c r="B30" s="92"/>
      <c r="C30" s="83"/>
      <c r="D30" s="93"/>
      <c r="E30" s="94"/>
      <c r="F30" s="8"/>
      <c r="G30" s="8"/>
      <c r="H30" s="8"/>
      <c r="I30" s="8"/>
      <c r="J30" s="8"/>
      <c r="K30" s="8"/>
      <c r="L30" s="8"/>
    </row>
    <row r="31" spans="1:22" ht="15.75" thickBot="1" x14ac:dyDescent="0.3">
      <c r="A31" s="73" t="s">
        <v>26</v>
      </c>
      <c r="B31" s="86"/>
      <c r="C31" s="87"/>
      <c r="D31" s="95">
        <v>0</v>
      </c>
      <c r="E31" s="89">
        <v>0</v>
      </c>
      <c r="F31" s="8"/>
      <c r="G31" s="8">
        <v>0</v>
      </c>
      <c r="H31">
        <v>2.5</v>
      </c>
      <c r="I31" s="8">
        <v>5</v>
      </c>
      <c r="J31" s="8">
        <v>10</v>
      </c>
      <c r="K31" s="8">
        <v>15</v>
      </c>
      <c r="L31" s="8">
        <v>20</v>
      </c>
      <c r="M31">
        <v>25</v>
      </c>
      <c r="N31">
        <v>30</v>
      </c>
    </row>
    <row r="32" spans="1:22" ht="15.75" thickBot="1" x14ac:dyDescent="0.3">
      <c r="A32" s="73" t="s">
        <v>27</v>
      </c>
      <c r="B32" s="90"/>
      <c r="C32" s="87"/>
      <c r="D32" s="95">
        <v>0</v>
      </c>
      <c r="E32" s="89">
        <v>0</v>
      </c>
      <c r="F32" s="8"/>
      <c r="G32" s="8">
        <v>0</v>
      </c>
      <c r="H32" s="8">
        <v>1</v>
      </c>
      <c r="I32" s="8">
        <v>2</v>
      </c>
      <c r="J32" s="8">
        <v>3</v>
      </c>
      <c r="K32" s="8">
        <v>4</v>
      </c>
      <c r="L32">
        <v>5</v>
      </c>
    </row>
    <row r="33" spans="1:24" ht="15.75" thickBot="1" x14ac:dyDescent="0.3">
      <c r="A33" s="81" t="s">
        <v>28</v>
      </c>
      <c r="B33" s="92"/>
      <c r="C33" s="83"/>
      <c r="D33" s="96"/>
      <c r="E33" s="97"/>
      <c r="F33" s="8"/>
      <c r="G33" s="8"/>
      <c r="H33" s="8"/>
      <c r="I33" s="8"/>
      <c r="J33" s="8"/>
      <c r="K33" s="8"/>
      <c r="L33" s="8"/>
    </row>
    <row r="34" spans="1:24" ht="15.75" thickBot="1" x14ac:dyDescent="0.3">
      <c r="A34" s="73" t="s">
        <v>49</v>
      </c>
      <c r="B34" s="86"/>
      <c r="C34" s="87"/>
      <c r="D34" s="98">
        <v>240</v>
      </c>
      <c r="E34" s="98">
        <v>240</v>
      </c>
      <c r="F34" s="8"/>
      <c r="G34" s="8">
        <v>240</v>
      </c>
      <c r="H34" s="8">
        <v>260</v>
      </c>
      <c r="I34" s="8">
        <v>390</v>
      </c>
      <c r="K34" s="8"/>
      <c r="L34" s="8"/>
    </row>
    <row r="35" spans="1:24" ht="15.75" thickBot="1" x14ac:dyDescent="0.3">
      <c r="A35" s="73" t="s">
        <v>29</v>
      </c>
      <c r="B35" s="86"/>
      <c r="C35" s="87"/>
      <c r="D35" s="88">
        <v>0.5</v>
      </c>
      <c r="E35" s="89">
        <v>0.5</v>
      </c>
      <c r="F35" s="12"/>
      <c r="G35" s="11">
        <v>0.4</v>
      </c>
      <c r="H35" s="11">
        <v>0.45</v>
      </c>
      <c r="I35" s="11">
        <v>0.5</v>
      </c>
      <c r="J35" s="8"/>
      <c r="K35" s="8"/>
      <c r="L35" s="8"/>
    </row>
    <row r="36" spans="1:24" ht="15.75" thickBot="1" x14ac:dyDescent="0.3">
      <c r="A36" s="73" t="s">
        <v>37</v>
      </c>
      <c r="B36" s="100"/>
      <c r="C36" s="87"/>
      <c r="D36" s="101" t="s">
        <v>30</v>
      </c>
      <c r="E36" s="99" t="str">
        <f>D36</f>
        <v>All (100%)</v>
      </c>
      <c r="F36" s="8"/>
      <c r="G36" s="8" t="s">
        <v>31</v>
      </c>
      <c r="H36" s="8" t="s">
        <v>30</v>
      </c>
      <c r="I36" s="8"/>
      <c r="J36" s="8"/>
      <c r="K36" s="8"/>
      <c r="L36" s="8"/>
    </row>
    <row r="37" spans="1:24" ht="15.75" thickBot="1" x14ac:dyDescent="0.3">
      <c r="A37" s="81" t="s">
        <v>32</v>
      </c>
      <c r="B37" s="102"/>
      <c r="C37" s="83"/>
      <c r="D37" s="93"/>
      <c r="E37" s="85"/>
      <c r="F37" s="12"/>
      <c r="G37" s="11"/>
      <c r="H37" s="11"/>
      <c r="I37" s="11"/>
      <c r="J37" s="8"/>
      <c r="K37" s="8"/>
      <c r="L37" s="8"/>
    </row>
    <row r="38" spans="1:24" ht="15.75" thickBot="1" x14ac:dyDescent="0.3">
      <c r="A38" s="75" t="s">
        <v>33</v>
      </c>
      <c r="B38" s="90"/>
      <c r="C38" s="103"/>
      <c r="D38" s="95">
        <v>0</v>
      </c>
      <c r="E38" s="104">
        <v>0</v>
      </c>
      <c r="F38" s="8"/>
      <c r="G38" s="8">
        <v>0</v>
      </c>
      <c r="H38" s="8">
        <v>10</v>
      </c>
      <c r="I38" s="8">
        <v>20</v>
      </c>
      <c r="J38" s="8">
        <v>30</v>
      </c>
      <c r="K38" s="8">
        <v>40</v>
      </c>
      <c r="L38">
        <v>50</v>
      </c>
      <c r="M38">
        <v>100</v>
      </c>
      <c r="N38">
        <v>150</v>
      </c>
      <c r="O38">
        <v>200</v>
      </c>
      <c r="P38">
        <v>250</v>
      </c>
      <c r="Q38">
        <v>300</v>
      </c>
      <c r="R38">
        <v>350</v>
      </c>
      <c r="S38">
        <v>400</v>
      </c>
      <c r="T38">
        <v>450</v>
      </c>
      <c r="U38">
        <v>500</v>
      </c>
    </row>
    <row r="39" spans="1:24" ht="15.75" thickBot="1" x14ac:dyDescent="0.3">
      <c r="A39" s="105" t="s">
        <v>36</v>
      </c>
      <c r="B39" s="106"/>
      <c r="C39" s="107"/>
      <c r="D39" s="108"/>
      <c r="E39" s="109"/>
      <c r="F39" s="8"/>
      <c r="G39" s="13"/>
      <c r="H39" s="8"/>
      <c r="I39" s="8"/>
      <c r="J39" s="8"/>
      <c r="K39" s="8"/>
      <c r="L39" s="8"/>
    </row>
    <row r="40" spans="1:24" s="1" customFormat="1" ht="15.75" thickBot="1" x14ac:dyDescent="0.3">
      <c r="A40" s="73" t="s">
        <v>3</v>
      </c>
      <c r="B40" s="87">
        <f>B8/(B3-2.4)</f>
        <v>0.224390243902439</v>
      </c>
      <c r="C40" s="87">
        <v>0.25</v>
      </c>
      <c r="D40" s="110">
        <v>0.22</v>
      </c>
      <c r="E40" s="111">
        <v>0.22</v>
      </c>
      <c r="F40" s="8"/>
      <c r="G40" s="9">
        <v>0</v>
      </c>
      <c r="H40">
        <v>0.22</v>
      </c>
      <c r="I40" s="9">
        <v>0.25</v>
      </c>
      <c r="J40" s="9">
        <v>0.3</v>
      </c>
      <c r="K40" s="9">
        <v>0.4</v>
      </c>
      <c r="L40" s="9">
        <v>0.5</v>
      </c>
      <c r="M40" s="9">
        <v>0.54</v>
      </c>
      <c r="N40" s="2">
        <v>0.6</v>
      </c>
      <c r="O40" s="2">
        <v>0.7</v>
      </c>
      <c r="P40" s="2">
        <v>0.8</v>
      </c>
      <c r="Q40" s="2">
        <v>0.9</v>
      </c>
      <c r="R40" s="2">
        <v>1</v>
      </c>
      <c r="S40" s="2">
        <v>1.5</v>
      </c>
      <c r="T40" s="2">
        <v>2</v>
      </c>
      <c r="U40" s="2">
        <v>2.5</v>
      </c>
      <c r="V40" s="2">
        <v>3</v>
      </c>
      <c r="W40" s="2">
        <v>3.5</v>
      </c>
      <c r="X40" s="2">
        <v>4</v>
      </c>
    </row>
    <row r="41" spans="1:24" ht="15.75" thickBot="1" x14ac:dyDescent="0.3">
      <c r="A41" s="112" t="s">
        <v>28</v>
      </c>
      <c r="B41" s="113">
        <f>B9/(B4+B5)</f>
        <v>0.25098814229249011</v>
      </c>
      <c r="C41" s="113">
        <v>0.54</v>
      </c>
      <c r="D41" s="114">
        <v>0.54</v>
      </c>
      <c r="E41" s="115">
        <v>0.54</v>
      </c>
      <c r="G41" s="2"/>
      <c r="H41" s="2"/>
      <c r="I41" s="2"/>
      <c r="J41" s="2"/>
      <c r="K41" s="2"/>
      <c r="L41" s="2"/>
      <c r="M41" s="2"/>
      <c r="N41" s="2"/>
      <c r="O41" s="2"/>
      <c r="P41" s="2"/>
      <c r="Q41" s="2"/>
      <c r="R41" s="2"/>
      <c r="S41" s="2"/>
      <c r="T41" s="2"/>
      <c r="U41" s="2"/>
      <c r="V41" s="2"/>
    </row>
    <row r="42" spans="1:24" x14ac:dyDescent="0.25">
      <c r="G42" s="2"/>
      <c r="H42" s="2"/>
      <c r="I42" s="2"/>
      <c r="J42" s="2"/>
      <c r="K42" s="2"/>
      <c r="L42" s="2"/>
      <c r="M42" s="2"/>
      <c r="N42" s="2"/>
      <c r="O42" s="2"/>
      <c r="P42" s="2"/>
      <c r="Q42" s="2"/>
      <c r="R42" s="2"/>
      <c r="S42" s="2"/>
      <c r="T42" s="2"/>
      <c r="U42" s="2"/>
      <c r="V42" s="2"/>
    </row>
    <row r="43" spans="1:24" x14ac:dyDescent="0.25">
      <c r="B43" s="23" t="s">
        <v>39</v>
      </c>
      <c r="C43" s="24" t="s">
        <v>42</v>
      </c>
      <c r="D43" s="25" t="s">
        <v>41</v>
      </c>
    </row>
    <row r="44" spans="1:24" x14ac:dyDescent="0.25">
      <c r="A44" s="1">
        <v>2013</v>
      </c>
      <c r="B44" s="20">
        <v>52.400000000000006</v>
      </c>
      <c r="C44" s="21"/>
      <c r="D44" s="22"/>
    </row>
    <row r="45" spans="1:24" x14ac:dyDescent="0.25">
      <c r="A45" s="1">
        <v>2014</v>
      </c>
      <c r="B45" s="15">
        <v>61.8</v>
      </c>
      <c r="D45" s="16"/>
    </row>
    <row r="46" spans="1:24" x14ac:dyDescent="0.25">
      <c r="A46" s="1">
        <v>2015</v>
      </c>
      <c r="B46" s="15">
        <v>44.599999999999994</v>
      </c>
      <c r="D46" s="16"/>
    </row>
    <row r="47" spans="1:24" x14ac:dyDescent="0.25">
      <c r="A47" s="1">
        <v>2016</v>
      </c>
      <c r="B47" s="15">
        <v>58.5</v>
      </c>
      <c r="D47" s="16"/>
    </row>
    <row r="48" spans="1:24" x14ac:dyDescent="0.25">
      <c r="A48" s="1">
        <v>2017</v>
      </c>
      <c r="B48" s="15">
        <v>71.599999999999994</v>
      </c>
      <c r="D48" s="16"/>
    </row>
    <row r="49" spans="1:9" x14ac:dyDescent="0.25">
      <c r="A49" s="1">
        <v>2018</v>
      </c>
      <c r="B49" s="15">
        <v>79.900000000000006</v>
      </c>
      <c r="D49" s="16"/>
    </row>
    <row r="50" spans="1:9" x14ac:dyDescent="0.25">
      <c r="A50" s="1">
        <v>2019</v>
      </c>
      <c r="B50" s="15">
        <v>80.400000000000006</v>
      </c>
      <c r="D50" s="16"/>
    </row>
    <row r="51" spans="1:9" x14ac:dyDescent="0.25">
      <c r="A51" s="1">
        <v>2020</v>
      </c>
      <c r="B51" s="15">
        <v>83.3</v>
      </c>
      <c r="D51" s="16"/>
    </row>
    <row r="52" spans="1:9" ht="15" customHeight="1" x14ac:dyDescent="0.25">
      <c r="A52" s="1">
        <v>2021</v>
      </c>
      <c r="B52" s="15">
        <v>89.6</v>
      </c>
      <c r="D52" s="16"/>
    </row>
    <row r="53" spans="1:9" ht="15" customHeight="1" x14ac:dyDescent="0.25">
      <c r="A53" s="1">
        <v>2022</v>
      </c>
      <c r="B53" s="15">
        <v>115.9</v>
      </c>
      <c r="C53" s="14">
        <v>115.89999999999999</v>
      </c>
      <c r="D53" s="16">
        <f>B11</f>
        <v>115.9</v>
      </c>
    </row>
    <row r="54" spans="1:9" ht="15" customHeight="1" x14ac:dyDescent="0.25">
      <c r="A54" s="1">
        <v>2023</v>
      </c>
      <c r="B54" s="17"/>
      <c r="C54" s="14">
        <f>C53+((C$61-C$53)/8)</f>
        <v>126.02</v>
      </c>
      <c r="D54" s="16">
        <f>D53+((D$61-D$53)/8)</f>
        <v>135.55286101520002</v>
      </c>
    </row>
    <row r="55" spans="1:9" ht="15" customHeight="1" x14ac:dyDescent="0.25">
      <c r="A55" s="1">
        <v>2024</v>
      </c>
      <c r="B55" s="17"/>
      <c r="C55" s="14">
        <f t="shared" ref="C55:C60" si="0">C54+((C$61-C$53)/8)</f>
        <v>136.13999999999999</v>
      </c>
      <c r="D55" s="16">
        <f t="shared" ref="D55:D60" si="1">D54+((D$61-D$53)/8)</f>
        <v>155.20572203040004</v>
      </c>
    </row>
    <row r="56" spans="1:9" ht="15" customHeight="1" x14ac:dyDescent="0.25">
      <c r="A56" s="1">
        <v>2025</v>
      </c>
      <c r="B56" s="17"/>
      <c r="C56" s="14">
        <f t="shared" si="0"/>
        <v>146.26</v>
      </c>
      <c r="D56" s="16">
        <f t="shared" si="1"/>
        <v>174.85858304560006</v>
      </c>
    </row>
    <row r="57" spans="1:9" ht="15" customHeight="1" x14ac:dyDescent="0.25">
      <c r="A57" s="1">
        <v>2026</v>
      </c>
      <c r="B57" s="17"/>
      <c r="C57" s="14">
        <f t="shared" si="0"/>
        <v>156.38</v>
      </c>
      <c r="D57" s="16">
        <f t="shared" si="1"/>
        <v>194.51144406080007</v>
      </c>
      <c r="G57">
        <v>79.900000000000006</v>
      </c>
      <c r="H57">
        <v>80.400000000000006</v>
      </c>
      <c r="I57">
        <v>83.3</v>
      </c>
    </row>
    <row r="58" spans="1:9" ht="15" customHeight="1" x14ac:dyDescent="0.25">
      <c r="A58" s="1">
        <v>2027</v>
      </c>
      <c r="B58" s="17"/>
      <c r="C58" s="14">
        <f t="shared" si="0"/>
        <v>166.5</v>
      </c>
      <c r="D58" s="16">
        <f t="shared" si="1"/>
        <v>214.16430507600009</v>
      </c>
    </row>
    <row r="59" spans="1:9" ht="15" customHeight="1" x14ac:dyDescent="0.25">
      <c r="A59" s="1">
        <v>2028</v>
      </c>
      <c r="B59" s="17"/>
      <c r="C59" s="14">
        <f t="shared" si="0"/>
        <v>176.62</v>
      </c>
      <c r="D59" s="16">
        <f t="shared" si="1"/>
        <v>233.81716609120011</v>
      </c>
    </row>
    <row r="60" spans="1:9" ht="15" customHeight="1" x14ac:dyDescent="0.25">
      <c r="A60" s="1">
        <v>2029</v>
      </c>
      <c r="B60" s="17"/>
      <c r="C60" s="14">
        <f t="shared" si="0"/>
        <v>186.74</v>
      </c>
      <c r="D60" s="16">
        <f t="shared" si="1"/>
        <v>253.47002710640012</v>
      </c>
    </row>
    <row r="61" spans="1:9" ht="15" customHeight="1" x14ac:dyDescent="0.25">
      <c r="A61" s="1">
        <v>2030</v>
      </c>
      <c r="B61" s="17"/>
      <c r="C61" s="14">
        <f>C11</f>
        <v>196.86</v>
      </c>
      <c r="D61" s="16">
        <f>D11</f>
        <v>273.12288812160006</v>
      </c>
    </row>
    <row r="62" spans="1:9" ht="15" customHeight="1" x14ac:dyDescent="0.25">
      <c r="A62" s="1">
        <v>2031</v>
      </c>
      <c r="B62" s="17"/>
      <c r="C62" s="14">
        <f>C61</f>
        <v>196.86</v>
      </c>
      <c r="D62" s="16">
        <f>D61+((D$66-D$61)/5)</f>
        <v>279.09750009164571</v>
      </c>
    </row>
    <row r="63" spans="1:9" ht="15" customHeight="1" x14ac:dyDescent="0.25">
      <c r="A63" s="1">
        <v>2032</v>
      </c>
      <c r="B63" s="17"/>
      <c r="C63" s="14">
        <f t="shared" ref="C63:C66" si="2">C62</f>
        <v>196.86</v>
      </c>
      <c r="D63" s="16">
        <f t="shared" ref="D63:D65" si="3">D62+((D$66-D$61)/5)</f>
        <v>285.07211206169137</v>
      </c>
    </row>
    <row r="64" spans="1:9" ht="15" customHeight="1" x14ac:dyDescent="0.25">
      <c r="A64" s="1">
        <v>2033</v>
      </c>
      <c r="B64" s="17"/>
      <c r="C64" s="14">
        <f t="shared" si="2"/>
        <v>196.86</v>
      </c>
      <c r="D64" s="16">
        <f t="shared" si="3"/>
        <v>291.04672403173703</v>
      </c>
    </row>
    <row r="65" spans="1:4" ht="15" customHeight="1" x14ac:dyDescent="0.25">
      <c r="A65" s="1">
        <v>2034</v>
      </c>
      <c r="B65" s="17"/>
      <c r="C65" s="14">
        <f t="shared" si="2"/>
        <v>196.86</v>
      </c>
      <c r="D65" s="16">
        <f t="shared" si="3"/>
        <v>297.02133600178269</v>
      </c>
    </row>
    <row r="66" spans="1:4" ht="15" customHeight="1" x14ac:dyDescent="0.25">
      <c r="A66" s="1">
        <v>2035</v>
      </c>
      <c r="B66" s="18"/>
      <c r="C66" s="14">
        <f t="shared" si="2"/>
        <v>196.86</v>
      </c>
      <c r="D66" s="19">
        <f>E11</f>
        <v>302.99594797182846</v>
      </c>
    </row>
    <row r="67" spans="1:4" ht="15" customHeight="1" x14ac:dyDescent="0.25"/>
    <row r="68" spans="1:4" ht="15" customHeight="1" x14ac:dyDescent="0.25"/>
    <row r="69" spans="1:4" ht="15" customHeight="1" x14ac:dyDescent="0.25"/>
    <row r="70" spans="1:4" ht="15" customHeight="1" x14ac:dyDescent="0.25"/>
    <row r="71" spans="1:4" ht="15" customHeight="1" x14ac:dyDescent="0.25"/>
    <row r="72" spans="1:4" ht="15" customHeight="1" x14ac:dyDescent="0.25"/>
    <row r="73" spans="1:4" ht="15" customHeight="1" x14ac:dyDescent="0.25"/>
    <row r="74" spans="1:4" ht="15" customHeight="1" x14ac:dyDescent="0.25"/>
    <row r="75" spans="1:4" ht="15" customHeight="1" x14ac:dyDescent="0.25"/>
    <row r="76" spans="1:4" ht="15" customHeight="1" x14ac:dyDescent="0.25"/>
    <row r="77" spans="1:4" ht="15" customHeight="1" x14ac:dyDescent="0.25"/>
    <row r="78" spans="1:4" ht="15" customHeight="1" x14ac:dyDescent="0.25"/>
    <row r="79" spans="1:4" ht="15" customHeight="1" x14ac:dyDescent="0.25"/>
    <row r="80" spans="1:4" ht="15" customHeight="1" x14ac:dyDescent="0.25"/>
    <row r="81" ht="15" customHeight="1" x14ac:dyDescent="0.25"/>
    <row r="82" ht="15" customHeight="1" x14ac:dyDescent="0.25"/>
    <row r="83" ht="15" customHeight="1" x14ac:dyDescent="0.25"/>
    <row r="84" ht="15" customHeight="1" x14ac:dyDescent="0.25"/>
    <row r="85" ht="15" customHeight="1" x14ac:dyDescent="0.25"/>
  </sheetData>
  <sheetProtection algorithmName="SHA-512" hashValue="6uJkLQPizMQ3YM9OvHcUyzvWeTAV3O65KxkVrPQ/yM1Hh02fz6+Wxn3DL4KJ1ajL1tsoaNZzVWuFLgMaNl+m8w==" saltValue="hwP8VbCSjAP7dTu3gJgf0w==" spinCount="100000" sheet="1" objects="1" scenarios="1"/>
  <mergeCells count="1">
    <mergeCell ref="B1:E1"/>
  </mergeCells>
  <dataValidations count="8">
    <dataValidation type="list" allowBlank="1" showInputMessage="1" showErrorMessage="1" sqref="D36" xr:uid="{34B9B565-5FD0-40D7-B952-802F5D520AC2}">
      <formula1>$G$36:$H$36</formula1>
    </dataValidation>
    <dataValidation type="list" allowBlank="1" showInputMessage="1" showErrorMessage="1" sqref="D35:E35" xr:uid="{2BEFF9F7-B8E2-497F-ACE0-72DC609E926B}">
      <formula1>$G$35:$I$35</formula1>
    </dataValidation>
    <dataValidation type="list" allowBlank="1" showInputMessage="1" showErrorMessage="1" sqref="D38:E38" xr:uid="{0B2C0119-DA6C-464D-B5A5-089F2C946FFD}">
      <formula1>$G$38:$U$38</formula1>
    </dataValidation>
    <dataValidation type="list" allowBlank="1" showInputMessage="1" showErrorMessage="1" sqref="D32" xr:uid="{EEFA6C2C-EC1F-4081-AC59-6F9FF3180A6D}">
      <formula1>$G$32:$L$32</formula1>
    </dataValidation>
    <dataValidation type="list" allowBlank="1" showInputMessage="1" showErrorMessage="1" sqref="D28:E29 E31:E32" xr:uid="{165390FF-9C1A-4E2A-AF25-67E18A5334A9}">
      <formula1>$G$28:$V$28</formula1>
    </dataValidation>
    <dataValidation type="list" allowBlank="1" showInputMessage="1" showErrorMessage="1" sqref="D31" xr:uid="{9CD60089-6BAD-44B9-A9CF-DCE5B538CA1E}">
      <formula1>$G$31:$N$31</formula1>
    </dataValidation>
    <dataValidation type="list" allowBlank="1" showInputMessage="1" showErrorMessage="1" sqref="D40:E41" xr:uid="{5EC4BFB4-1B4A-4823-A615-E171E6395223}">
      <formula1>$G$40:$X$40</formula1>
    </dataValidation>
    <dataValidation type="list" allowBlank="1" showInputMessage="1" showErrorMessage="1" sqref="E34 D34" xr:uid="{528EE7C9-76DB-4463-9960-219D3FBF1089}">
      <formula1>$G$34:$I$34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0012-403B-4003-9AC0-B2FCB22C12F6}">
  <dimension ref="A1:Z68"/>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0" defaultRowHeight="15" zeroHeight="1" x14ac:dyDescent="0.25"/>
  <cols>
    <col min="1" max="1" width="37.42578125" style="26" customWidth="1"/>
    <col min="2" max="11" width="14.28515625" style="26" customWidth="1"/>
    <col min="12" max="23" width="9.140625" style="26" customWidth="1"/>
    <col min="24" max="24" width="9.140625" style="26" hidden="1" customWidth="1"/>
    <col min="25" max="26" width="0" style="26" hidden="1" customWidth="1"/>
    <col min="27" max="16384" width="9.140625" style="26" hidden="1"/>
  </cols>
  <sheetData>
    <row r="1" spans="1:11" x14ac:dyDescent="0.25">
      <c r="A1" s="117" t="s">
        <v>48</v>
      </c>
      <c r="B1" s="118"/>
      <c r="C1" s="119"/>
      <c r="D1" s="266" t="s">
        <v>46</v>
      </c>
      <c r="E1" s="267"/>
      <c r="F1" s="267"/>
      <c r="G1" s="268"/>
      <c r="H1" s="266" t="s">
        <v>47</v>
      </c>
      <c r="I1" s="267"/>
      <c r="J1" s="267"/>
      <c r="K1" s="269"/>
    </row>
    <row r="2" spans="1:11" s="120" customFormat="1" ht="105" x14ac:dyDescent="0.25">
      <c r="B2" s="121" t="s">
        <v>1</v>
      </c>
      <c r="C2" s="121" t="s">
        <v>2</v>
      </c>
      <c r="D2" s="122" t="s">
        <v>34</v>
      </c>
      <c r="E2" s="123" t="s">
        <v>44</v>
      </c>
      <c r="F2" s="124" t="s">
        <v>35</v>
      </c>
      <c r="G2" s="125" t="s">
        <v>45</v>
      </c>
      <c r="H2" s="124" t="s">
        <v>34</v>
      </c>
      <c r="I2" s="123" t="s">
        <v>43</v>
      </c>
      <c r="J2" s="124" t="s">
        <v>35</v>
      </c>
      <c r="K2" s="125" t="s">
        <v>45</v>
      </c>
    </row>
    <row r="3" spans="1:11" x14ac:dyDescent="0.25">
      <c r="A3" s="34" t="s">
        <v>3</v>
      </c>
      <c r="B3" s="126">
        <f>41+2.4</f>
        <v>43.4</v>
      </c>
      <c r="C3" s="126">
        <f>B3+6.6</f>
        <v>50</v>
      </c>
      <c r="D3" s="35">
        <f>(C3*(1+D28)^5)+D31</f>
        <v>73.466403840000012</v>
      </c>
      <c r="E3" s="127">
        <f>(C3*(1+E28)^5)+E31</f>
        <v>73.466403840000012</v>
      </c>
      <c r="F3" s="127">
        <f>(C3*(1+F28)^5)+F31</f>
        <v>90.525500000000022</v>
      </c>
      <c r="G3" s="128">
        <f>(C3*(1+G28)^5)+G31</f>
        <v>110.56785937499997</v>
      </c>
      <c r="H3" s="127">
        <f t="shared" ref="H3:K4" si="0">((D3-D31)*(1+H28)^5)+(D31*(1+H31)^5)</f>
        <v>107.94624986363938</v>
      </c>
      <c r="I3" s="127">
        <f t="shared" si="0"/>
        <v>107.94624986363938</v>
      </c>
      <c r="J3" s="127">
        <f t="shared" si="0"/>
        <v>142.44993863000008</v>
      </c>
      <c r="K3" s="36">
        <f t="shared" si="0"/>
        <v>215.0407024103954</v>
      </c>
    </row>
    <row r="4" spans="1:11" x14ac:dyDescent="0.25">
      <c r="A4" s="34" t="s">
        <v>4</v>
      </c>
      <c r="B4" s="129">
        <f>3.4+0.3</f>
        <v>3.6999999999999997</v>
      </c>
      <c r="C4" s="129">
        <v>5</v>
      </c>
      <c r="D4" s="37">
        <f>(C4*(1+D29)^5)+D32</f>
        <v>7.3466403840000014</v>
      </c>
      <c r="E4" s="130">
        <f>(C4*(1+E29)^5)+E32</f>
        <v>10.056785937499997</v>
      </c>
      <c r="F4" s="130">
        <f>(C4*(1+F29)^5)+F32</f>
        <v>12.056785937499997</v>
      </c>
      <c r="G4" s="131">
        <f>(C4*(1+G29)^5)+G32</f>
        <v>12.056785937499997</v>
      </c>
      <c r="H4" s="130">
        <f t="shared" si="0"/>
        <v>10.794624986363939</v>
      </c>
      <c r="I4" s="130">
        <f t="shared" si="0"/>
        <v>20.22778867853954</v>
      </c>
      <c r="J4" s="130">
        <f t="shared" si="0"/>
        <v>22.780351803539538</v>
      </c>
      <c r="K4" s="38">
        <f t="shared" si="0"/>
        <v>22.780351803539538</v>
      </c>
    </row>
    <row r="5" spans="1:11" x14ac:dyDescent="0.25">
      <c r="A5" s="34" t="s">
        <v>5</v>
      </c>
      <c r="B5" s="129">
        <v>46.9</v>
      </c>
      <c r="C5" s="37">
        <f t="shared" ref="C5:K5" si="1">C34*C35*(IF(C36="Developed countries (70%)",0.7,1))</f>
        <v>84</v>
      </c>
      <c r="D5" s="37">
        <f t="shared" si="1"/>
        <v>84</v>
      </c>
      <c r="E5" s="130">
        <f t="shared" si="1"/>
        <v>136.5</v>
      </c>
      <c r="F5" s="130">
        <f t="shared" si="1"/>
        <v>195</v>
      </c>
      <c r="G5" s="131">
        <f t="shared" si="1"/>
        <v>195</v>
      </c>
      <c r="H5" s="130">
        <f t="shared" si="1"/>
        <v>84</v>
      </c>
      <c r="I5" s="130">
        <f t="shared" si="1"/>
        <v>136.5</v>
      </c>
      <c r="J5" s="130">
        <f t="shared" si="1"/>
        <v>195</v>
      </c>
      <c r="K5" s="38">
        <f t="shared" si="1"/>
        <v>195</v>
      </c>
    </row>
    <row r="6" spans="1:11" x14ac:dyDescent="0.25">
      <c r="A6" s="34" t="s">
        <v>6</v>
      </c>
      <c r="B6" s="132"/>
      <c r="C6" s="132">
        <f t="shared" ref="C6:J6" si="2">C38</f>
        <v>0</v>
      </c>
      <c r="D6" s="39">
        <f t="shared" si="2"/>
        <v>0</v>
      </c>
      <c r="E6" s="133">
        <f>E38</f>
        <v>0</v>
      </c>
      <c r="F6" s="133">
        <f t="shared" si="2"/>
        <v>0</v>
      </c>
      <c r="G6" s="134">
        <v>150</v>
      </c>
      <c r="H6" s="133">
        <f t="shared" si="2"/>
        <v>0</v>
      </c>
      <c r="I6" s="133">
        <f>I38</f>
        <v>0</v>
      </c>
      <c r="J6" s="133">
        <f t="shared" si="2"/>
        <v>0</v>
      </c>
      <c r="K6" s="40">
        <v>300</v>
      </c>
    </row>
    <row r="7" spans="1:11" s="116" customFormat="1" x14ac:dyDescent="0.25">
      <c r="A7" s="41" t="s">
        <v>7</v>
      </c>
      <c r="B7" s="135">
        <f t="shared" ref="B7:K7" si="3">SUM(B3:B6)</f>
        <v>94</v>
      </c>
      <c r="C7" s="135">
        <f t="shared" si="3"/>
        <v>139</v>
      </c>
      <c r="D7" s="52">
        <f t="shared" si="3"/>
        <v>164.81304422400001</v>
      </c>
      <c r="E7" s="136">
        <f>SUM(E3:E6)</f>
        <v>220.02318977750002</v>
      </c>
      <c r="F7" s="137">
        <f t="shared" si="3"/>
        <v>297.58228593750005</v>
      </c>
      <c r="G7" s="138">
        <f t="shared" si="3"/>
        <v>467.62464531249998</v>
      </c>
      <c r="H7" s="136">
        <f t="shared" si="3"/>
        <v>202.74087485000331</v>
      </c>
      <c r="I7" s="136">
        <f>SUM(I3:I6)</f>
        <v>264.67403854217889</v>
      </c>
      <c r="J7" s="137">
        <f t="shared" si="3"/>
        <v>360.23029043353961</v>
      </c>
      <c r="K7" s="139">
        <f t="shared" si="3"/>
        <v>732.82105421393499</v>
      </c>
    </row>
    <row r="8" spans="1:11" x14ac:dyDescent="0.25">
      <c r="A8" s="34" t="s">
        <v>8</v>
      </c>
      <c r="B8" s="126">
        <v>9.1999999999999993</v>
      </c>
      <c r="C8" s="126">
        <f t="shared" ref="C8:K8" si="4">C3*C40</f>
        <v>12.5</v>
      </c>
      <c r="D8" s="35">
        <f t="shared" si="4"/>
        <v>18.366600960000003</v>
      </c>
      <c r="E8" s="127">
        <f t="shared" si="4"/>
        <v>22.039921152000002</v>
      </c>
      <c r="F8" s="127">
        <f t="shared" si="4"/>
        <v>27.157650000000007</v>
      </c>
      <c r="G8" s="128">
        <f t="shared" si="4"/>
        <v>55.283929687499985</v>
      </c>
      <c r="H8" s="127">
        <f t="shared" si="4"/>
        <v>26.986562465909845</v>
      </c>
      <c r="I8" s="127">
        <f t="shared" si="4"/>
        <v>32.383874959091813</v>
      </c>
      <c r="J8" s="127">
        <f t="shared" si="4"/>
        <v>42.734981589000022</v>
      </c>
      <c r="K8" s="36">
        <f t="shared" si="4"/>
        <v>107.5203512051977</v>
      </c>
    </row>
    <row r="9" spans="1:11" x14ac:dyDescent="0.25">
      <c r="A9" s="34" t="s">
        <v>9</v>
      </c>
      <c r="B9" s="132">
        <v>12.7</v>
      </c>
      <c r="C9" s="132">
        <f t="shared" ref="C9:K9" si="5">C5*C41</f>
        <v>45.36</v>
      </c>
      <c r="D9" s="39">
        <f t="shared" si="5"/>
        <v>42</v>
      </c>
      <c r="E9" s="133">
        <f>E5*E41</f>
        <v>68.25</v>
      </c>
      <c r="F9" s="133">
        <f t="shared" si="5"/>
        <v>97.5</v>
      </c>
      <c r="G9" s="134">
        <f t="shared" si="5"/>
        <v>195</v>
      </c>
      <c r="H9" s="133">
        <f t="shared" si="5"/>
        <v>42</v>
      </c>
      <c r="I9" s="133">
        <f t="shared" si="5"/>
        <v>68.25</v>
      </c>
      <c r="J9" s="133">
        <f t="shared" si="5"/>
        <v>97.5</v>
      </c>
      <c r="K9" s="40">
        <f t="shared" si="5"/>
        <v>195</v>
      </c>
    </row>
    <row r="10" spans="1:11" s="116" customFormat="1" ht="15.75" thickBot="1" x14ac:dyDescent="0.3">
      <c r="A10" s="44" t="s">
        <v>10</v>
      </c>
      <c r="B10" s="140">
        <f t="shared" ref="B10:K10" si="6">SUM(B8:B9)</f>
        <v>21.9</v>
      </c>
      <c r="C10" s="141">
        <f t="shared" si="6"/>
        <v>57.86</v>
      </c>
      <c r="D10" s="142">
        <f t="shared" si="6"/>
        <v>60.36660096</v>
      </c>
      <c r="E10" s="143">
        <f>SUM(E8:E9)</f>
        <v>90.289921152000005</v>
      </c>
      <c r="F10" s="143">
        <f t="shared" si="6"/>
        <v>124.65765</v>
      </c>
      <c r="G10" s="144">
        <f t="shared" si="6"/>
        <v>250.28392968749998</v>
      </c>
      <c r="H10" s="143">
        <f t="shared" si="6"/>
        <v>68.986562465909842</v>
      </c>
      <c r="I10" s="143">
        <f>SUM(I8:I9)</f>
        <v>100.63387495909181</v>
      </c>
      <c r="J10" s="143">
        <f t="shared" si="6"/>
        <v>140.23498158900003</v>
      </c>
      <c r="K10" s="145">
        <f t="shared" si="6"/>
        <v>302.5203512051977</v>
      </c>
    </row>
    <row r="11" spans="1:11" s="116" customFormat="1" ht="31.5" thickTop="1" thickBot="1" x14ac:dyDescent="0.3">
      <c r="A11" s="47" t="s">
        <v>11</v>
      </c>
      <c r="B11" s="146">
        <f t="shared" ref="B11:K11" si="7">SUM(B7+B10)</f>
        <v>115.9</v>
      </c>
      <c r="C11" s="147">
        <f t="shared" si="7"/>
        <v>196.86</v>
      </c>
      <c r="D11" s="49">
        <f t="shared" si="7"/>
        <v>225.17964518400001</v>
      </c>
      <c r="E11" s="148">
        <f>SUM(E7+E10)</f>
        <v>310.3131109295</v>
      </c>
      <c r="F11" s="148">
        <f t="shared" si="7"/>
        <v>422.23993593750004</v>
      </c>
      <c r="G11" s="149">
        <f t="shared" si="7"/>
        <v>717.90857499999993</v>
      </c>
      <c r="H11" s="148">
        <f t="shared" si="7"/>
        <v>271.72743731591316</v>
      </c>
      <c r="I11" s="148">
        <f>SUM(I7+I10)</f>
        <v>365.30791350127072</v>
      </c>
      <c r="J11" s="148">
        <f t="shared" si="7"/>
        <v>500.46527202253964</v>
      </c>
      <c r="K11" s="50">
        <f t="shared" si="7"/>
        <v>1035.3414054191326</v>
      </c>
    </row>
    <row r="12" spans="1:11" s="116" customFormat="1" x14ac:dyDescent="0.25">
      <c r="A12" s="247"/>
      <c r="B12" s="252"/>
      <c r="C12" s="252"/>
      <c r="D12" s="248"/>
      <c r="E12" s="253"/>
      <c r="F12" s="253"/>
      <c r="G12" s="254"/>
      <c r="H12" s="255"/>
      <c r="I12" s="256"/>
      <c r="J12" s="257"/>
      <c r="K12" s="258"/>
    </row>
    <row r="13" spans="1:11" s="116" customFormat="1" x14ac:dyDescent="0.25">
      <c r="A13" s="55" t="s">
        <v>12</v>
      </c>
      <c r="B13" s="152"/>
      <c r="C13" s="152"/>
      <c r="D13" s="153"/>
      <c r="E13" s="154"/>
      <c r="F13" s="155"/>
      <c r="G13" s="156"/>
      <c r="H13" s="157"/>
      <c r="I13" s="157"/>
      <c r="J13" s="157"/>
      <c r="K13" s="158"/>
    </row>
    <row r="14" spans="1:11" s="116" customFormat="1" x14ac:dyDescent="0.25">
      <c r="A14" s="57" t="s">
        <v>13</v>
      </c>
      <c r="B14" s="135"/>
      <c r="C14" s="135"/>
      <c r="D14" s="159"/>
      <c r="E14" s="160"/>
      <c r="F14" s="159"/>
      <c r="G14" s="161"/>
      <c r="H14" s="157"/>
      <c r="I14" s="157"/>
      <c r="J14" s="157"/>
      <c r="K14" s="158"/>
    </row>
    <row r="15" spans="1:11" s="116" customFormat="1" x14ac:dyDescent="0.25">
      <c r="A15" s="63" t="s">
        <v>14</v>
      </c>
      <c r="B15" s="129"/>
      <c r="C15" s="162">
        <f>(C7/$B$7)^(1/8)-1</f>
        <v>5.0112597209335696E-2</v>
      </c>
      <c r="D15" s="163">
        <f>(D7/$B$7)^(1/8)-1</f>
        <v>7.2711572745276953E-2</v>
      </c>
      <c r="E15" s="163">
        <f>(E7/$B$7)^(1/8)-1</f>
        <v>0.11216077901921651</v>
      </c>
      <c r="F15" s="163">
        <f>(F7/$B$7)^(1/8)-1</f>
        <v>0.15494127610519959</v>
      </c>
      <c r="G15" s="164">
        <f>(G7/$B$7)^(1/8)-1</f>
        <v>0.22207030764112523</v>
      </c>
      <c r="H15" s="163">
        <f>(H7/$B$7)^(1/13)-1</f>
        <v>6.0908572476111811E-2</v>
      </c>
      <c r="I15" s="163">
        <f>(I7/$B$7)^(1/13)-1</f>
        <v>8.2887512058917423E-2</v>
      </c>
      <c r="J15" s="163">
        <f>(J7/$B$7)^(1/13)-1</f>
        <v>0.1088708117144328</v>
      </c>
      <c r="K15" s="165">
        <f>(K7/$B$7)^(1/13)-1</f>
        <v>0.17113076853494036</v>
      </c>
    </row>
    <row r="16" spans="1:11" s="116" customFormat="1" x14ac:dyDescent="0.25">
      <c r="A16" s="63" t="s">
        <v>15</v>
      </c>
      <c r="B16" s="150"/>
      <c r="C16" s="162">
        <f>(C10/$B$10)^(1/8)-1</f>
        <v>0.1291243918001681</v>
      </c>
      <c r="D16" s="163">
        <f>(D10/$B$10)^(1/8)-1</f>
        <v>0.13512601234975707</v>
      </c>
      <c r="E16" s="163">
        <f>(E10/$B$10)^(1/8)-1</f>
        <v>0.19371154690555237</v>
      </c>
      <c r="F16" s="163">
        <f>(F10/$B$10)^(1/8)-1</f>
        <v>0.24282320248648359</v>
      </c>
      <c r="G16" s="164">
        <f>(G10/$B$10)^(1/8)-1</f>
        <v>0.35596539518655601</v>
      </c>
      <c r="H16" s="163">
        <f>(H10/$B$10)^(1/13)-1</f>
        <v>9.2275865365647469E-2</v>
      </c>
      <c r="I16" s="163">
        <f>(I10/$B$10)^(1/13)-1</f>
        <v>0.12446556418131838</v>
      </c>
      <c r="J16" s="163">
        <f>(J10/$B$10)^(1/13)-1</f>
        <v>0.15353748372376264</v>
      </c>
      <c r="K16" s="165">
        <f>(K10/$B$10)^(1/13)-1</f>
        <v>0.22381618048404772</v>
      </c>
    </row>
    <row r="17" spans="1:22" s="116" customFormat="1" x14ac:dyDescent="0.25">
      <c r="A17" s="63" t="s">
        <v>16</v>
      </c>
      <c r="B17" s="166"/>
      <c r="C17" s="167">
        <f>(C11/$B$11)^(1/8)-1</f>
        <v>6.8462429481053633E-2</v>
      </c>
      <c r="D17" s="163">
        <f>(D11/$B$11)^(1/8)-1</f>
        <v>8.6565000532009995E-2</v>
      </c>
      <c r="E17" s="163">
        <f>(E11/$B$11)^(1/8)-1</f>
        <v>0.13100515957377934</v>
      </c>
      <c r="F17" s="163">
        <f>(F11/$B$11)^(1/8)-1</f>
        <v>0.17539674548608075</v>
      </c>
      <c r="G17" s="164">
        <f>(G11/$B$11)^(1/8)-1</f>
        <v>0.25602479578193882</v>
      </c>
      <c r="H17" s="163">
        <f>(H11/$B$11)^(1/13)-1</f>
        <v>6.7739695871225747E-2</v>
      </c>
      <c r="I17" s="163">
        <f>(I11/$B$11)^(1/13)-1</f>
        <v>9.2325249475603499E-2</v>
      </c>
      <c r="J17" s="163">
        <f>(J11/$B$11)^(1/13)-1</f>
        <v>0.1190989823503108</v>
      </c>
      <c r="K17" s="165">
        <f>(K11/$B$11)^(1/13)-1</f>
        <v>0.18346074592565631</v>
      </c>
    </row>
    <row r="18" spans="1:22" s="116" customFormat="1" collapsed="1" x14ac:dyDescent="0.25">
      <c r="A18" s="57" t="s">
        <v>17</v>
      </c>
      <c r="B18" s="80"/>
      <c r="C18" s="135"/>
      <c r="D18" s="42"/>
      <c r="E18" s="159"/>
      <c r="F18" s="159"/>
      <c r="G18" s="168"/>
      <c r="H18" s="169"/>
      <c r="I18" s="169"/>
      <c r="J18" s="169"/>
      <c r="K18" s="170"/>
    </row>
    <row r="19" spans="1:22" s="116" customFormat="1" x14ac:dyDescent="0.25">
      <c r="A19" s="73" t="s">
        <v>3</v>
      </c>
      <c r="B19" s="171">
        <f t="shared" ref="B19:K19" si="8">B3/B7</f>
        <v>0.46170212765957447</v>
      </c>
      <c r="C19" s="171">
        <f t="shared" si="8"/>
        <v>0.35971223021582732</v>
      </c>
      <c r="D19" s="172">
        <f t="shared" si="8"/>
        <v>0.44575600302698531</v>
      </c>
      <c r="E19" s="173">
        <f>E3/E7</f>
        <v>0.33390300319840571</v>
      </c>
      <c r="F19" s="173">
        <f t="shared" si="8"/>
        <v>0.30420325495789996</v>
      </c>
      <c r="G19" s="174">
        <f t="shared" si="8"/>
        <v>0.2364457487075145</v>
      </c>
      <c r="H19" s="173">
        <f t="shared" si="8"/>
        <v>0.53243456675178502</v>
      </c>
      <c r="I19" s="173">
        <f>I3/I7</f>
        <v>0.40784600733115306</v>
      </c>
      <c r="J19" s="173">
        <f t="shared" si="8"/>
        <v>0.3954413118856846</v>
      </c>
      <c r="K19" s="175">
        <f t="shared" si="8"/>
        <v>0.29344230924295717</v>
      </c>
    </row>
    <row r="20" spans="1:22" s="116" customFormat="1" x14ac:dyDescent="0.25">
      <c r="A20" s="73" t="s">
        <v>18</v>
      </c>
      <c r="B20" s="167">
        <f t="shared" ref="B20:K20" si="9">SUM(B4:B6)/B7</f>
        <v>0.53829787234042559</v>
      </c>
      <c r="C20" s="167">
        <f t="shared" si="9"/>
        <v>0.64028776978417268</v>
      </c>
      <c r="D20" s="180">
        <f t="shared" si="9"/>
        <v>0.55424399697301474</v>
      </c>
      <c r="E20" s="163">
        <f>SUM(E4:E6)/E7</f>
        <v>0.66609699680159429</v>
      </c>
      <c r="F20" s="163">
        <f t="shared" si="9"/>
        <v>0.69579674504209987</v>
      </c>
      <c r="G20" s="164">
        <f t="shared" si="9"/>
        <v>0.76355425129248544</v>
      </c>
      <c r="H20" s="163">
        <f t="shared" si="9"/>
        <v>0.46756543324821503</v>
      </c>
      <c r="I20" s="163">
        <f>SUM(I4:I6)/I7</f>
        <v>0.59215399266884694</v>
      </c>
      <c r="J20" s="163">
        <f t="shared" si="9"/>
        <v>0.60455868811431546</v>
      </c>
      <c r="K20" s="165">
        <f t="shared" si="9"/>
        <v>0.70655769075704278</v>
      </c>
    </row>
    <row r="21" spans="1:22" s="116" customFormat="1" x14ac:dyDescent="0.25">
      <c r="A21" s="74" t="s">
        <v>74</v>
      </c>
      <c r="B21" s="61">
        <f>B7/B7</f>
        <v>1</v>
      </c>
      <c r="C21" s="61">
        <f>C7/C7</f>
        <v>1</v>
      </c>
      <c r="D21" s="172">
        <f>1-D22</f>
        <v>1</v>
      </c>
      <c r="E21" s="173">
        <f t="shared" ref="E21:K21" si="10">1-E22</f>
        <v>1</v>
      </c>
      <c r="F21" s="173">
        <f t="shared" si="10"/>
        <v>0.76309073714553421</v>
      </c>
      <c r="G21" s="173">
        <f t="shared" si="10"/>
        <v>0.73657134634338872</v>
      </c>
      <c r="H21" s="172">
        <f t="shared" si="10"/>
        <v>1</v>
      </c>
      <c r="I21" s="173">
        <f t="shared" si="10"/>
        <v>1</v>
      </c>
      <c r="J21" s="173">
        <f t="shared" si="10"/>
        <v>0.79508836233298785</v>
      </c>
      <c r="K21" s="175">
        <f t="shared" si="10"/>
        <v>0.77821301322315983</v>
      </c>
    </row>
    <row r="22" spans="1:22" s="116" customFormat="1" x14ac:dyDescent="0.25">
      <c r="A22" s="75" t="s">
        <v>75</v>
      </c>
      <c r="B22" s="70">
        <v>0</v>
      </c>
      <c r="C22" s="70">
        <v>0</v>
      </c>
      <c r="D22" s="70">
        <f>(D31+D32+(D5*IF(D36="Developed countries (70%)",0,0.3)))/(D7-D38)</f>
        <v>0</v>
      </c>
      <c r="E22" s="251">
        <f t="shared" ref="E22:G22" si="11">(E31+E32+(E5*IF(E36="Developed countries (70%)",0,0.3)))/(E7-E38)</f>
        <v>0</v>
      </c>
      <c r="F22" s="251">
        <f t="shared" si="11"/>
        <v>0.23690926285446581</v>
      </c>
      <c r="G22" s="251">
        <f t="shared" si="11"/>
        <v>0.26342865365661128</v>
      </c>
      <c r="H22" s="70">
        <f>((D31*(1+H31)^5)+(D32*(1+H32)^5)+(H5*IF(H36="Developed countries (70%)",0,0.3)))/(H7-H38)</f>
        <v>0</v>
      </c>
      <c r="I22" s="251">
        <f>((E31*(1+I31)^5)+(E32*(1+I32)^5)+(I5*IF(I36="Developed countries (70%)",0,0.3)))/(I7-I38)</f>
        <v>0</v>
      </c>
      <c r="J22" s="251">
        <f>((F31*(1+J31)^5)+(F32*(1+J32)^5)+(J5*IF(J36="Developed countries (70%)",0,0.3)))/(J7-J38)</f>
        <v>0.20491163766701212</v>
      </c>
      <c r="K22" s="71">
        <f>((G31*(1+K31)^5)+(G32*(1+K32)^5)+(K5*IF(K36="Developed countries (70%)",0,0.3)))/(K7-K38)</f>
        <v>0.22178698677684019</v>
      </c>
    </row>
    <row r="23" spans="1:22" s="116" customFormat="1" x14ac:dyDescent="0.25">
      <c r="A23" s="74" t="s">
        <v>19</v>
      </c>
      <c r="B23" s="162">
        <f t="shared" ref="B23:K23" si="12">B7/B11</f>
        <v>0.81104400345125105</v>
      </c>
      <c r="C23" s="162">
        <f t="shared" si="12"/>
        <v>0.70608554302550031</v>
      </c>
      <c r="D23" s="180">
        <f t="shared" si="12"/>
        <v>0.731918038547965</v>
      </c>
      <c r="E23" s="163">
        <f>E7/E11</f>
        <v>0.7090360736562209</v>
      </c>
      <c r="F23" s="163">
        <f t="shared" si="12"/>
        <v>0.70477058328643782</v>
      </c>
      <c r="G23" s="164">
        <f t="shared" si="12"/>
        <v>0.65137074774806814</v>
      </c>
      <c r="H23" s="163">
        <f t="shared" si="12"/>
        <v>0.74611852543361179</v>
      </c>
      <c r="I23" s="163">
        <f>I7/I11</f>
        <v>0.72452314543483942</v>
      </c>
      <c r="J23" s="163">
        <f t="shared" si="12"/>
        <v>0.71979078383947448</v>
      </c>
      <c r="K23" s="165">
        <f t="shared" si="12"/>
        <v>0.7078061887395205</v>
      </c>
    </row>
    <row r="24" spans="1:22" s="116" customFormat="1" x14ac:dyDescent="0.25">
      <c r="A24" s="75" t="s">
        <v>20</v>
      </c>
      <c r="B24" s="167">
        <f t="shared" ref="B24:K24" si="13">B10/B11</f>
        <v>0.18895599654874889</v>
      </c>
      <c r="C24" s="167">
        <f t="shared" si="13"/>
        <v>0.29391445697449964</v>
      </c>
      <c r="D24" s="176">
        <f t="shared" si="13"/>
        <v>0.26808196145203494</v>
      </c>
      <c r="E24" s="177">
        <f>E10/E11</f>
        <v>0.29096392634377916</v>
      </c>
      <c r="F24" s="177">
        <f t="shared" si="13"/>
        <v>0.29522941671356218</v>
      </c>
      <c r="G24" s="178">
        <f t="shared" si="13"/>
        <v>0.34862925225193192</v>
      </c>
      <c r="H24" s="177">
        <f t="shared" si="13"/>
        <v>0.25388147456638815</v>
      </c>
      <c r="I24" s="177">
        <f>I10/I11</f>
        <v>0.27547685456516058</v>
      </c>
      <c r="J24" s="177">
        <f t="shared" si="13"/>
        <v>0.28020921616052558</v>
      </c>
      <c r="K24" s="179">
        <f t="shared" si="13"/>
        <v>0.29219381126047961</v>
      </c>
    </row>
    <row r="25" spans="1:22" collapsed="1" x14ac:dyDescent="0.25">
      <c r="A25" s="34"/>
      <c r="B25" s="181"/>
      <c r="C25" s="182"/>
      <c r="D25" s="77"/>
      <c r="E25" s="259"/>
      <c r="F25" s="259">
        <f>F7*F28</f>
        <v>29.758228593750005</v>
      </c>
      <c r="G25" s="183"/>
      <c r="H25" s="184"/>
      <c r="I25" s="160"/>
      <c r="J25" s="160"/>
      <c r="K25" s="185"/>
    </row>
    <row r="26" spans="1:22" x14ac:dyDescent="0.25">
      <c r="A26" s="41" t="s">
        <v>63</v>
      </c>
      <c r="B26" s="80"/>
      <c r="C26" s="186"/>
      <c r="D26" s="78"/>
      <c r="E26" s="187"/>
      <c r="F26" s="188"/>
      <c r="G26" s="189"/>
      <c r="H26" s="160"/>
      <c r="I26" s="160"/>
      <c r="J26" s="160"/>
      <c r="K26" s="185"/>
    </row>
    <row r="27" spans="1:22" x14ac:dyDescent="0.25">
      <c r="A27" s="81" t="s">
        <v>22</v>
      </c>
      <c r="B27" s="82"/>
      <c r="C27" s="190"/>
      <c r="D27" s="191"/>
      <c r="E27" s="192"/>
      <c r="F27" s="154"/>
      <c r="G27" s="193"/>
      <c r="H27" s="154"/>
      <c r="I27" s="154"/>
      <c r="J27" s="154"/>
      <c r="K27" s="85"/>
    </row>
    <row r="28" spans="1:22" x14ac:dyDescent="0.25">
      <c r="A28" s="73" t="s">
        <v>23</v>
      </c>
      <c r="B28" s="86"/>
      <c r="C28" s="162"/>
      <c r="D28" s="194">
        <v>0.08</v>
      </c>
      <c r="E28" s="195">
        <v>0.08</v>
      </c>
      <c r="F28" s="195">
        <v>0.1</v>
      </c>
      <c r="G28" s="196">
        <v>0.15</v>
      </c>
      <c r="H28" s="195">
        <v>0.08</v>
      </c>
      <c r="I28" s="195">
        <v>0.08</v>
      </c>
      <c r="J28" s="195">
        <v>0.1</v>
      </c>
      <c r="K28" s="197">
        <v>0.15</v>
      </c>
      <c r="L28" s="198"/>
      <c r="M28" s="198"/>
      <c r="N28" s="198"/>
      <c r="O28" s="198"/>
      <c r="P28" s="198"/>
      <c r="Q28" s="198"/>
      <c r="R28" s="198"/>
      <c r="S28" s="198"/>
      <c r="T28" s="198"/>
      <c r="U28" s="198"/>
      <c r="V28" s="198"/>
    </row>
    <row r="29" spans="1:22" x14ac:dyDescent="0.25">
      <c r="A29" s="75" t="s">
        <v>24</v>
      </c>
      <c r="B29" s="90"/>
      <c r="C29" s="167"/>
      <c r="D29" s="199">
        <v>0.08</v>
      </c>
      <c r="E29" s="200">
        <v>0.15</v>
      </c>
      <c r="F29" s="200">
        <v>0.15</v>
      </c>
      <c r="G29" s="201">
        <v>0.15</v>
      </c>
      <c r="H29" s="200">
        <v>0.08</v>
      </c>
      <c r="I29" s="200">
        <v>0.15</v>
      </c>
      <c r="J29" s="200">
        <v>0.15</v>
      </c>
      <c r="K29" s="202">
        <v>0.15</v>
      </c>
    </row>
    <row r="30" spans="1:22" x14ac:dyDescent="0.25">
      <c r="A30" s="81" t="s">
        <v>25</v>
      </c>
      <c r="B30" s="92"/>
      <c r="C30" s="190"/>
      <c r="D30" s="203"/>
      <c r="E30" s="154"/>
      <c r="F30" s="204"/>
      <c r="G30" s="193"/>
      <c r="H30" s="154"/>
      <c r="I30" s="154"/>
      <c r="J30" s="154"/>
      <c r="K30" s="85"/>
    </row>
    <row r="31" spans="1:22" x14ac:dyDescent="0.25">
      <c r="A31" s="73" t="s">
        <v>26</v>
      </c>
      <c r="B31" s="86"/>
      <c r="C31" s="205"/>
      <c r="D31" s="206"/>
      <c r="E31" s="207"/>
      <c r="F31" s="207">
        <v>10</v>
      </c>
      <c r="G31" s="208">
        <v>10</v>
      </c>
      <c r="H31" s="209"/>
      <c r="I31" s="195"/>
      <c r="J31" s="195">
        <v>0.05</v>
      </c>
      <c r="K31" s="197">
        <v>0.05</v>
      </c>
    </row>
    <row r="32" spans="1:22" x14ac:dyDescent="0.25">
      <c r="A32" s="73" t="s">
        <v>27</v>
      </c>
      <c r="B32" s="86"/>
      <c r="C32" s="205"/>
      <c r="D32" s="206"/>
      <c r="E32" s="207"/>
      <c r="F32" s="207">
        <v>2</v>
      </c>
      <c r="G32" s="208">
        <v>2</v>
      </c>
      <c r="H32" s="209"/>
      <c r="I32" s="200"/>
      <c r="J32" s="200">
        <v>0.05</v>
      </c>
      <c r="K32" s="202">
        <v>0.05</v>
      </c>
    </row>
    <row r="33" spans="1:22" x14ac:dyDescent="0.25">
      <c r="A33" s="81" t="s">
        <v>28</v>
      </c>
      <c r="B33" s="92"/>
      <c r="C33" s="190"/>
      <c r="D33" s="210"/>
      <c r="E33" s="154"/>
      <c r="F33" s="154"/>
      <c r="G33" s="193"/>
      <c r="H33" s="154"/>
      <c r="I33" s="154"/>
      <c r="J33" s="154"/>
      <c r="K33" s="85"/>
    </row>
    <row r="34" spans="1:22" x14ac:dyDescent="0.25">
      <c r="A34" s="73" t="s">
        <v>49</v>
      </c>
      <c r="B34" s="90"/>
      <c r="C34" s="211">
        <v>240</v>
      </c>
      <c r="D34" s="212">
        <v>240</v>
      </c>
      <c r="E34" s="213">
        <v>390</v>
      </c>
      <c r="F34" s="213">
        <v>390</v>
      </c>
      <c r="G34" s="213">
        <v>390</v>
      </c>
      <c r="H34" s="212">
        <v>240</v>
      </c>
      <c r="I34" s="213">
        <v>390</v>
      </c>
      <c r="J34" s="213">
        <v>390</v>
      </c>
      <c r="K34" s="214">
        <v>390</v>
      </c>
    </row>
    <row r="35" spans="1:22" x14ac:dyDescent="0.25">
      <c r="A35" s="73" t="s">
        <v>29</v>
      </c>
      <c r="B35" s="215">
        <v>0.45</v>
      </c>
      <c r="C35" s="215">
        <v>0.5</v>
      </c>
      <c r="D35" s="194">
        <v>0.5</v>
      </c>
      <c r="E35" s="195">
        <v>0.5</v>
      </c>
      <c r="F35" s="195">
        <v>0.5</v>
      </c>
      <c r="G35" s="196">
        <v>0.5</v>
      </c>
      <c r="H35" s="195">
        <v>0.5</v>
      </c>
      <c r="I35" s="195">
        <v>0.5</v>
      </c>
      <c r="J35" s="195">
        <v>0.5</v>
      </c>
      <c r="K35" s="197">
        <v>0.5</v>
      </c>
    </row>
    <row r="36" spans="1:22" x14ac:dyDescent="0.25">
      <c r="A36" s="73" t="s">
        <v>37</v>
      </c>
      <c r="B36" s="216"/>
      <c r="C36" s="216" t="s">
        <v>31</v>
      </c>
      <c r="D36" s="217" t="s">
        <v>31</v>
      </c>
      <c r="E36" s="218" t="s">
        <v>31</v>
      </c>
      <c r="F36" s="218" t="s">
        <v>30</v>
      </c>
      <c r="G36" s="219" t="s">
        <v>30</v>
      </c>
      <c r="H36" s="218" t="s">
        <v>31</v>
      </c>
      <c r="I36" s="218" t="s">
        <v>31</v>
      </c>
      <c r="J36" s="218" t="s">
        <v>30</v>
      </c>
      <c r="K36" s="220" t="s">
        <v>30</v>
      </c>
    </row>
    <row r="37" spans="1:22" x14ac:dyDescent="0.25">
      <c r="A37" s="81" t="s">
        <v>32</v>
      </c>
      <c r="B37" s="92"/>
      <c r="C37" s="190"/>
      <c r="D37" s="203"/>
      <c r="E37" s="204"/>
      <c r="F37" s="154"/>
      <c r="G37" s="174"/>
      <c r="H37" s="173"/>
      <c r="I37" s="154"/>
      <c r="J37" s="173"/>
      <c r="K37" s="85"/>
    </row>
    <row r="38" spans="1:22" x14ac:dyDescent="0.25">
      <c r="A38" s="75" t="s">
        <v>33</v>
      </c>
      <c r="B38" s="86"/>
      <c r="C38" s="205">
        <v>0</v>
      </c>
      <c r="D38" s="206">
        <v>0</v>
      </c>
      <c r="E38" s="207">
        <v>0</v>
      </c>
      <c r="F38" s="207">
        <v>0</v>
      </c>
      <c r="G38" s="208">
        <v>200</v>
      </c>
      <c r="H38" s="221">
        <v>0</v>
      </c>
      <c r="I38" s="221">
        <v>0</v>
      </c>
      <c r="J38" s="221">
        <v>0</v>
      </c>
      <c r="K38" s="222">
        <v>400</v>
      </c>
    </row>
    <row r="39" spans="1:22" x14ac:dyDescent="0.25">
      <c r="A39" s="105" t="s">
        <v>36</v>
      </c>
      <c r="B39" s="82"/>
      <c r="C39" s="223"/>
      <c r="D39" s="107"/>
      <c r="E39" s="154"/>
      <c r="F39" s="224"/>
      <c r="G39" s="225"/>
      <c r="H39" s="154"/>
      <c r="I39" s="154"/>
      <c r="J39" s="154"/>
      <c r="K39" s="85"/>
    </row>
    <row r="40" spans="1:22" s="116" customFormat="1" x14ac:dyDescent="0.25">
      <c r="A40" s="73" t="s">
        <v>3</v>
      </c>
      <c r="B40" s="226">
        <f>B8/(B3-2.4)</f>
        <v>0.224390243902439</v>
      </c>
      <c r="C40" s="226">
        <v>0.25</v>
      </c>
      <c r="D40" s="87">
        <v>0.25</v>
      </c>
      <c r="E40" s="260">
        <v>0.3</v>
      </c>
      <c r="F40" s="260">
        <v>0.3</v>
      </c>
      <c r="G40" s="227">
        <v>0.5</v>
      </c>
      <c r="H40" s="260">
        <v>0.25</v>
      </c>
      <c r="I40" s="260">
        <v>0.3</v>
      </c>
      <c r="J40" s="260">
        <v>0.3</v>
      </c>
      <c r="K40" s="228">
        <v>0.5</v>
      </c>
      <c r="L40" s="229"/>
      <c r="M40" s="229"/>
      <c r="N40" s="229"/>
      <c r="O40" s="229"/>
      <c r="P40" s="229"/>
      <c r="Q40" s="229"/>
      <c r="R40" s="229"/>
      <c r="S40" s="229"/>
      <c r="T40" s="229"/>
      <c r="U40" s="229"/>
      <c r="V40" s="229"/>
    </row>
    <row r="41" spans="1:22" ht="15.75" thickBot="1" x14ac:dyDescent="0.3">
      <c r="A41" s="112" t="s">
        <v>28</v>
      </c>
      <c r="B41" s="230">
        <f>B9/(B4+B5)</f>
        <v>0.25098814229249011</v>
      </c>
      <c r="C41" s="230">
        <v>0.54</v>
      </c>
      <c r="D41" s="231">
        <v>0.5</v>
      </c>
      <c r="E41" s="232">
        <v>0.5</v>
      </c>
      <c r="F41" s="232">
        <v>0.5</v>
      </c>
      <c r="G41" s="233">
        <v>1</v>
      </c>
      <c r="H41" s="232">
        <v>0.5</v>
      </c>
      <c r="I41" s="232">
        <v>0.5</v>
      </c>
      <c r="J41" s="232">
        <v>0.5</v>
      </c>
      <c r="K41" s="234">
        <v>1</v>
      </c>
      <c r="L41" s="229"/>
      <c r="M41" s="229"/>
      <c r="N41" s="229"/>
      <c r="O41" s="229"/>
      <c r="P41" s="229"/>
      <c r="Q41" s="229"/>
      <c r="R41" s="229"/>
      <c r="S41" s="229"/>
      <c r="T41" s="229"/>
      <c r="U41" s="229"/>
    </row>
    <row r="42" spans="1:22" s="116" customFormat="1" x14ac:dyDescent="0.25">
      <c r="C42" s="235"/>
      <c r="D42" s="235"/>
      <c r="E42" s="235"/>
      <c r="F42" s="235"/>
      <c r="J42" s="236"/>
    </row>
    <row r="43" spans="1:22" ht="105" x14ac:dyDescent="0.25">
      <c r="B43" s="76"/>
      <c r="C43" s="237" t="s">
        <v>40</v>
      </c>
      <c r="D43" s="237" t="s">
        <v>38</v>
      </c>
      <c r="E43" s="124" t="str">
        <f>D2</f>
        <v>Developed Countries Increase</v>
      </c>
      <c r="F43" s="124" t="str">
        <f>E2</f>
        <v>Bigger and Better Multilaterals</v>
      </c>
      <c r="G43" s="124" t="str">
        <f>F2</f>
        <v>Recognising Other Contributors</v>
      </c>
      <c r="H43" s="125" t="str">
        <f>G2</f>
        <v>Harnessing Innovative Sources and Increasing Mobilization</v>
      </c>
    </row>
    <row r="44" spans="1:22" x14ac:dyDescent="0.25">
      <c r="B44" s="238">
        <v>2013</v>
      </c>
      <c r="C44" s="35">
        <v>52.400000000000006</v>
      </c>
      <c r="D44" s="154"/>
      <c r="E44" s="127"/>
      <c r="F44" s="154"/>
      <c r="G44" s="173"/>
      <c r="H44" s="193"/>
    </row>
    <row r="45" spans="1:22" x14ac:dyDescent="0.25">
      <c r="B45" s="238">
        <v>2014</v>
      </c>
      <c r="C45" s="37">
        <v>61.8</v>
      </c>
      <c r="D45" s="209"/>
      <c r="E45" s="130"/>
      <c r="F45" s="209"/>
      <c r="G45" s="163"/>
      <c r="H45" s="183"/>
    </row>
    <row r="46" spans="1:22" x14ac:dyDescent="0.25">
      <c r="B46" s="238">
        <v>2015</v>
      </c>
      <c r="C46" s="37">
        <v>44.599999999999994</v>
      </c>
      <c r="D46" s="209"/>
      <c r="E46" s="130"/>
      <c r="F46" s="209"/>
      <c r="G46" s="209"/>
      <c r="H46" s="183"/>
    </row>
    <row r="47" spans="1:22" x14ac:dyDescent="0.25">
      <c r="B47" s="238">
        <v>2016</v>
      </c>
      <c r="C47" s="37">
        <v>58.5</v>
      </c>
      <c r="D47" s="209"/>
      <c r="E47" s="130"/>
      <c r="F47" s="209"/>
      <c r="G47" s="209"/>
      <c r="H47" s="183"/>
    </row>
    <row r="48" spans="1:22" x14ac:dyDescent="0.25">
      <c r="B48" s="238">
        <v>2017</v>
      </c>
      <c r="C48" s="37">
        <v>71.599999999999994</v>
      </c>
      <c r="D48" s="209"/>
      <c r="E48" s="130"/>
      <c r="F48" s="209"/>
      <c r="G48" s="209"/>
      <c r="H48" s="183"/>
    </row>
    <row r="49" spans="2:8" x14ac:dyDescent="0.25">
      <c r="B49" s="238">
        <v>2018</v>
      </c>
      <c r="C49" s="37">
        <v>79.900000000000006</v>
      </c>
      <c r="D49" s="209"/>
      <c r="E49" s="130"/>
      <c r="F49" s="209"/>
      <c r="G49" s="209"/>
      <c r="H49" s="183"/>
    </row>
    <row r="50" spans="2:8" x14ac:dyDescent="0.25">
      <c r="B50" s="238">
        <v>2019</v>
      </c>
      <c r="C50" s="37">
        <v>80.400000000000006</v>
      </c>
      <c r="D50" s="209"/>
      <c r="E50" s="130"/>
      <c r="F50" s="209"/>
      <c r="G50" s="209"/>
      <c r="H50" s="183"/>
    </row>
    <row r="51" spans="2:8" x14ac:dyDescent="0.25">
      <c r="B51" s="238">
        <v>2020</v>
      </c>
      <c r="C51" s="37">
        <v>83.3</v>
      </c>
      <c r="D51" s="209"/>
      <c r="E51" s="130"/>
      <c r="F51" s="209"/>
      <c r="G51" s="209"/>
      <c r="H51" s="183"/>
    </row>
    <row r="52" spans="2:8" x14ac:dyDescent="0.25">
      <c r="B52" s="238">
        <v>2021</v>
      </c>
      <c r="C52" s="37">
        <v>89.6</v>
      </c>
      <c r="D52" s="209"/>
      <c r="E52" s="130"/>
      <c r="F52" s="209"/>
      <c r="G52" s="209"/>
      <c r="H52" s="183"/>
    </row>
    <row r="53" spans="2:8" x14ac:dyDescent="0.25">
      <c r="B53" s="238">
        <v>2022</v>
      </c>
      <c r="C53" s="37">
        <v>115.9</v>
      </c>
      <c r="D53" s="130">
        <v>115.89999999999999</v>
      </c>
      <c r="E53" s="130">
        <v>115.90000000000002</v>
      </c>
      <c r="F53" s="130">
        <v>115.89999999999995</v>
      </c>
      <c r="G53" s="130">
        <v>115.89999999999998</v>
      </c>
      <c r="H53" s="131">
        <v>115.89999999999999</v>
      </c>
    </row>
    <row r="54" spans="2:8" x14ac:dyDescent="0.25">
      <c r="B54" s="238">
        <v>2023</v>
      </c>
      <c r="C54" s="239"/>
      <c r="D54" s="130">
        <f>D53+((D$61-D$53)/8)</f>
        <v>122.97499999999999</v>
      </c>
      <c r="E54" s="130">
        <f t="shared" ref="E54:H60" si="14">E53+((E$61-E$53)/8)</f>
        <v>126.97870564800002</v>
      </c>
      <c r="F54" s="130">
        <f t="shared" si="14"/>
        <v>140.20163886618747</v>
      </c>
      <c r="G54" s="130">
        <f t="shared" si="14"/>
        <v>154.19249199218748</v>
      </c>
      <c r="H54" s="131">
        <f t="shared" si="14"/>
        <v>191.15107187499999</v>
      </c>
    </row>
    <row r="55" spans="2:8" x14ac:dyDescent="0.25">
      <c r="B55" s="238">
        <v>2024</v>
      </c>
      <c r="C55" s="239"/>
      <c r="D55" s="130">
        <f t="shared" ref="D55:D60" si="15">D54+((D$61-D$53)/8)</f>
        <v>130.04999999999998</v>
      </c>
      <c r="E55" s="130">
        <f t="shared" si="14"/>
        <v>138.05741129600003</v>
      </c>
      <c r="F55" s="130">
        <f t="shared" si="14"/>
        <v>164.50327773237498</v>
      </c>
      <c r="G55" s="130">
        <f t="shared" si="14"/>
        <v>192.48498398437499</v>
      </c>
      <c r="H55" s="131">
        <f t="shared" si="14"/>
        <v>266.40214374999999</v>
      </c>
    </row>
    <row r="56" spans="2:8" x14ac:dyDescent="0.25">
      <c r="B56" s="238">
        <v>2025</v>
      </c>
      <c r="C56" s="239"/>
      <c r="D56" s="130">
        <f t="shared" si="15"/>
        <v>137.12499999999997</v>
      </c>
      <c r="E56" s="130">
        <f t="shared" si="14"/>
        <v>149.13611694400004</v>
      </c>
      <c r="F56" s="130">
        <f t="shared" si="14"/>
        <v>188.8049165985625</v>
      </c>
      <c r="G56" s="130">
        <f t="shared" si="14"/>
        <v>230.7774759765625</v>
      </c>
      <c r="H56" s="131">
        <f t="shared" si="14"/>
        <v>341.65321562499997</v>
      </c>
    </row>
    <row r="57" spans="2:8" x14ac:dyDescent="0.25">
      <c r="B57" s="238">
        <v>2026</v>
      </c>
      <c r="C57" s="239"/>
      <c r="D57" s="130">
        <f t="shared" si="15"/>
        <v>144.19999999999996</v>
      </c>
      <c r="E57" s="130">
        <f t="shared" si="14"/>
        <v>160.21482259200005</v>
      </c>
      <c r="F57" s="130">
        <f t="shared" si="14"/>
        <v>213.10655546475002</v>
      </c>
      <c r="G57" s="130">
        <f t="shared" si="14"/>
        <v>269.06996796875001</v>
      </c>
      <c r="H57" s="131">
        <f t="shared" si="14"/>
        <v>416.90428749999995</v>
      </c>
    </row>
    <row r="58" spans="2:8" x14ac:dyDescent="0.25">
      <c r="B58" s="238">
        <v>2027</v>
      </c>
      <c r="C58" s="239"/>
      <c r="D58" s="130">
        <f t="shared" si="15"/>
        <v>151.27499999999995</v>
      </c>
      <c r="E58" s="130">
        <f t="shared" si="14"/>
        <v>171.29352824000006</v>
      </c>
      <c r="F58" s="130">
        <f t="shared" si="14"/>
        <v>237.40819433093753</v>
      </c>
      <c r="G58" s="130">
        <f t="shared" si="14"/>
        <v>307.36245996093749</v>
      </c>
      <c r="H58" s="131">
        <f t="shared" si="14"/>
        <v>492.15535937499993</v>
      </c>
    </row>
    <row r="59" spans="2:8" x14ac:dyDescent="0.25">
      <c r="B59" s="238">
        <v>2028</v>
      </c>
      <c r="C59" s="239"/>
      <c r="D59" s="130">
        <f t="shared" si="15"/>
        <v>158.34999999999994</v>
      </c>
      <c r="E59" s="130">
        <f t="shared" si="14"/>
        <v>182.37223388800007</v>
      </c>
      <c r="F59" s="130">
        <f t="shared" si="14"/>
        <v>261.70983319712502</v>
      </c>
      <c r="G59" s="130">
        <f t="shared" si="14"/>
        <v>345.65495195312496</v>
      </c>
      <c r="H59" s="131">
        <f t="shared" si="14"/>
        <v>567.40643124999997</v>
      </c>
    </row>
    <row r="60" spans="2:8" x14ac:dyDescent="0.25">
      <c r="B60" s="238">
        <v>2029</v>
      </c>
      <c r="C60" s="239"/>
      <c r="D60" s="130">
        <f t="shared" si="15"/>
        <v>165.42499999999993</v>
      </c>
      <c r="E60" s="130">
        <f t="shared" si="14"/>
        <v>193.45093953600008</v>
      </c>
      <c r="F60" s="130">
        <f t="shared" si="14"/>
        <v>286.01147206331251</v>
      </c>
      <c r="G60" s="130">
        <f t="shared" si="14"/>
        <v>383.94744394531244</v>
      </c>
      <c r="H60" s="131">
        <f t="shared" si="14"/>
        <v>642.65750312499995</v>
      </c>
    </row>
    <row r="61" spans="2:8" x14ac:dyDescent="0.25">
      <c r="B61" s="238">
        <v>2030</v>
      </c>
      <c r="C61" s="240"/>
      <c r="D61" s="130">
        <v>172.5</v>
      </c>
      <c r="E61" s="130">
        <v>204.52964518400003</v>
      </c>
      <c r="F61" s="130">
        <v>310.31311092950006</v>
      </c>
      <c r="G61" s="130">
        <v>422.23993593750004</v>
      </c>
      <c r="H61" s="131">
        <v>717.90857499999993</v>
      </c>
    </row>
    <row r="62" spans="2:8" x14ac:dyDescent="0.25">
      <c r="B62" s="238">
        <v>2031</v>
      </c>
      <c r="C62" s="239"/>
      <c r="D62" s="130">
        <f>D61+((D$66-D$61)/5)</f>
        <v>172.5</v>
      </c>
      <c r="E62" s="130">
        <f t="shared" ref="E62:H65" si="16">E61+((E$66-E$61)/5)</f>
        <v>213.83920361038267</v>
      </c>
      <c r="F62" s="130">
        <f t="shared" si="16"/>
        <v>321.31207144385417</v>
      </c>
      <c r="G62" s="130">
        <f t="shared" si="16"/>
        <v>437.88500315450796</v>
      </c>
      <c r="H62" s="131">
        <f t="shared" si="16"/>
        <v>781.3951410838265</v>
      </c>
    </row>
    <row r="63" spans="2:8" x14ac:dyDescent="0.25">
      <c r="B63" s="238">
        <v>2032</v>
      </c>
      <c r="C63" s="239"/>
      <c r="D63" s="130">
        <f t="shared" ref="D63:D65" si="17">D62+((D$66-D$61)/5)</f>
        <v>172.5</v>
      </c>
      <c r="E63" s="130">
        <f t="shared" si="16"/>
        <v>223.14876203676531</v>
      </c>
      <c r="F63" s="130">
        <f t="shared" si="16"/>
        <v>332.31103195820828</v>
      </c>
      <c r="G63" s="130">
        <f t="shared" si="16"/>
        <v>453.53007037151588</v>
      </c>
      <c r="H63" s="131">
        <f t="shared" si="16"/>
        <v>844.88170716765308</v>
      </c>
    </row>
    <row r="64" spans="2:8" x14ac:dyDescent="0.25">
      <c r="B64" s="238">
        <v>2033</v>
      </c>
      <c r="C64" s="239"/>
      <c r="D64" s="130">
        <f t="shared" si="17"/>
        <v>172.5</v>
      </c>
      <c r="E64" s="130">
        <f t="shared" si="16"/>
        <v>232.45832046314794</v>
      </c>
      <c r="F64" s="130">
        <f t="shared" si="16"/>
        <v>343.30999247256239</v>
      </c>
      <c r="G64" s="130">
        <f t="shared" si="16"/>
        <v>469.1751375885238</v>
      </c>
      <c r="H64" s="131">
        <f t="shared" si="16"/>
        <v>908.36827325147965</v>
      </c>
    </row>
    <row r="65" spans="2:8" x14ac:dyDescent="0.25">
      <c r="B65" s="238">
        <v>2034</v>
      </c>
      <c r="C65" s="239"/>
      <c r="D65" s="130">
        <f t="shared" si="17"/>
        <v>172.5</v>
      </c>
      <c r="E65" s="130">
        <f t="shared" si="16"/>
        <v>241.76787888953058</v>
      </c>
      <c r="F65" s="130">
        <f t="shared" si="16"/>
        <v>354.30895298691649</v>
      </c>
      <c r="G65" s="130">
        <f t="shared" si="16"/>
        <v>484.82020480553172</v>
      </c>
      <c r="H65" s="131">
        <f t="shared" si="16"/>
        <v>971.85483933530622</v>
      </c>
    </row>
    <row r="66" spans="2:8" x14ac:dyDescent="0.25">
      <c r="B66" s="151">
        <v>2035</v>
      </c>
      <c r="C66" s="103"/>
      <c r="D66" s="133">
        <v>172.5</v>
      </c>
      <c r="E66" s="133">
        <v>251.07743731591319</v>
      </c>
      <c r="F66" s="133">
        <v>365.30791350127072</v>
      </c>
      <c r="G66" s="133">
        <v>500.46527202253964</v>
      </c>
      <c r="H66" s="134">
        <v>1035.3414054191326</v>
      </c>
    </row>
    <row r="67" spans="2:8" x14ac:dyDescent="0.25"/>
    <row r="68" spans="2:8" x14ac:dyDescent="0.25"/>
  </sheetData>
  <sheetProtection algorithmName="SHA-512" hashValue="xICXwMImUpaA/b3MuEsxDcy7AbbSIBySgmofTEejTaUP7EGfjLBBQED4SQk7iCwOwNmnMFdBuiggwuNWmKCCxw==" saltValue="TWLP5XuCdPqlop5idO2xEQ==" spinCount="100000" sheet="1" objects="1" scenarios="1"/>
  <mergeCells count="2">
    <mergeCell ref="D1:G1"/>
    <mergeCell ref="H1:K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9BDD-5ABC-41E6-866C-C45231A98C73}">
  <dimension ref="A1:S15"/>
  <sheetViews>
    <sheetView workbookViewId="0"/>
  </sheetViews>
  <sheetFormatPr defaultColWidth="0" defaultRowHeight="15" zeroHeight="1" x14ac:dyDescent="0.25"/>
  <cols>
    <col min="1" max="1" width="28.28515625" style="26" customWidth="1"/>
    <col min="2" max="2" width="67.140625" style="26" customWidth="1"/>
    <col min="3" max="19" width="8.7109375" style="26" customWidth="1"/>
    <col min="20" max="16384" width="8.7109375" style="26" hidden="1"/>
  </cols>
  <sheetData>
    <row r="1" spans="1:7" x14ac:dyDescent="0.25">
      <c r="A1" s="116" t="s">
        <v>80</v>
      </c>
      <c r="B1" s="27" t="s">
        <v>72</v>
      </c>
      <c r="C1" s="28"/>
      <c r="G1" s="28"/>
    </row>
    <row r="2" spans="1:7" x14ac:dyDescent="0.25"/>
    <row r="3" spans="1:7" x14ac:dyDescent="0.25">
      <c r="A3" s="29" t="s">
        <v>54</v>
      </c>
    </row>
    <row r="4" spans="1:7" ht="75" x14ac:dyDescent="0.25">
      <c r="A4" s="261">
        <v>1.1000000000000001</v>
      </c>
      <c r="B4" s="120" t="s">
        <v>55</v>
      </c>
    </row>
    <row r="5" spans="1:7" ht="30" x14ac:dyDescent="0.25">
      <c r="A5" s="261">
        <v>1.2</v>
      </c>
      <c r="B5" s="120" t="s">
        <v>76</v>
      </c>
    </row>
    <row r="6" spans="1:7" ht="75" x14ac:dyDescent="0.25">
      <c r="A6" s="261">
        <v>1.3</v>
      </c>
      <c r="B6" s="120" t="s">
        <v>81</v>
      </c>
    </row>
    <row r="7" spans="1:7" x14ac:dyDescent="0.25">
      <c r="B7" s="120"/>
    </row>
    <row r="8" spans="1:7" ht="30" x14ac:dyDescent="0.25">
      <c r="A8" s="242" t="s">
        <v>61</v>
      </c>
      <c r="B8" s="120" t="s">
        <v>64</v>
      </c>
      <c r="C8" s="243" t="s">
        <v>62</v>
      </c>
    </row>
    <row r="9" spans="1:7" x14ac:dyDescent="0.25">
      <c r="B9" s="241"/>
    </row>
    <row r="10" spans="1:7" x14ac:dyDescent="0.25">
      <c r="A10" s="29" t="s">
        <v>70</v>
      </c>
      <c r="B10" s="29" t="s">
        <v>69</v>
      </c>
      <c r="C10" s="29" t="s">
        <v>71</v>
      </c>
    </row>
    <row r="11" spans="1:7" ht="30" x14ac:dyDescent="0.25">
      <c r="A11" s="244" t="s">
        <v>60</v>
      </c>
      <c r="B11" s="244" t="s">
        <v>65</v>
      </c>
      <c r="C11" s="245" t="s">
        <v>53</v>
      </c>
    </row>
    <row r="12" spans="1:7" ht="30" x14ac:dyDescent="0.25">
      <c r="A12" s="244" t="s">
        <v>56</v>
      </c>
      <c r="B12" s="244" t="s">
        <v>66</v>
      </c>
      <c r="C12" s="245" t="s">
        <v>57</v>
      </c>
    </row>
    <row r="13" spans="1:7" ht="45" x14ac:dyDescent="0.25">
      <c r="A13" s="244" t="s">
        <v>58</v>
      </c>
      <c r="B13" s="244" t="s">
        <v>67</v>
      </c>
      <c r="C13" s="245" t="s">
        <v>52</v>
      </c>
    </row>
    <row r="14" spans="1:7" ht="45" x14ac:dyDescent="0.25">
      <c r="A14" s="244" t="s">
        <v>73</v>
      </c>
      <c r="B14" s="244" t="s">
        <v>68</v>
      </c>
      <c r="C14" s="245" t="s">
        <v>59</v>
      </c>
    </row>
    <row r="15" spans="1:7" x14ac:dyDescent="0.25"/>
  </sheetData>
  <sheetProtection algorithmName="SHA-512" hashValue="KNs6ToMc9TVLSvtMTA9Rf1GwpJlHqn06Kx75UsBnOppANj9IOK04aC2D0uLVlaWs9wGI/wbz1pWh98DdbwGZDg==" saltValue="GejWcpOHE6WvK8S843wA3Q==" spinCount="100000" sheet="1" objects="1" scenarios="1"/>
  <hyperlinks>
    <hyperlink ref="C11" r:id="rId1" xr:uid="{E5DF1503-3CF0-4D61-840E-4EA00948C4CD}"/>
    <hyperlink ref="C12" r:id="rId2" xr:uid="{FD5851C3-1308-4527-A8DA-6A3F0D29BDD5}"/>
    <hyperlink ref="C14" r:id="rId3" xr:uid="{427CBE93-D8F2-4ED8-A046-2C61C349B21D}"/>
    <hyperlink ref="C13" r:id="rId4" xr:uid="{F2FC123B-B509-4118-8E78-61EDA4DD0944}"/>
    <hyperlink ref="C8" r:id="rId5" xr:uid="{D4A7DDE4-AAED-4F5D-836C-273F1128FC9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NCQG Climate Finance Model</vt:lpstr>
      <vt:lpstr>Illustrative scenarios</vt:lpstr>
      <vt:lpstr>Notes</vt:lpstr>
    </vt:vector>
  </TitlesOfParts>
  <Manager/>
  <Company>NRDC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Thwaites, Joe</dc:creator>
  <cp:keywords/>
  <dc:description/>
  <cp:lastModifiedBy>Thwaites, Joe</cp:lastModifiedBy>
  <cp:revision/>
  <dcterms:created xsi:type="dcterms:W3CDTF">2024-09-19T23:48:26Z</dcterms:created>
  <dcterms:modified xsi:type="dcterms:W3CDTF">2024-11-27T20:40:19Z</dcterms:modified>
  <cp:category/>
  <cp:contentStatus/>
</cp:coreProperties>
</file>